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339219A4-668F-43EE-BB0E-A963842408A8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Лист1" sheetId="1" state="hidden" r:id="rId1"/>
    <sheet name="Подробная смета для правления" sheetId="2" r:id="rId2"/>
    <sheet name="для ОСЧ" sheetId="3" r:id="rId3"/>
    <sheet name="Лист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E52" i="2"/>
  <c r="E27" i="2" l="1"/>
  <c r="D39" i="2"/>
  <c r="D40" i="2"/>
  <c r="D41" i="2"/>
  <c r="D42" i="2"/>
  <c r="D43" i="2"/>
  <c r="D46" i="2"/>
  <c r="D47" i="2"/>
  <c r="D48" i="2"/>
  <c r="D49" i="2"/>
  <c r="D50" i="2"/>
  <c r="D51" i="2"/>
  <c r="D52" i="2"/>
  <c r="D53" i="2"/>
  <c r="D54" i="2"/>
  <c r="D55" i="2"/>
  <c r="F39" i="2"/>
  <c r="E44" i="2"/>
  <c r="D44" i="2" s="1"/>
  <c r="E18" i="2"/>
  <c r="E12" i="2"/>
  <c r="E45" i="2"/>
  <c r="D45" i="2" s="1"/>
  <c r="E30" i="2"/>
  <c r="F30" i="2" s="1"/>
  <c r="F35" i="2"/>
  <c r="D35" i="2"/>
  <c r="E38" i="2"/>
  <c r="D38" i="2" s="1"/>
  <c r="D29" i="2"/>
  <c r="E7" i="2"/>
  <c r="F7" i="2"/>
  <c r="D12" i="2" l="1"/>
  <c r="D18" i="2"/>
  <c r="F56" i="2"/>
  <c r="F38" i="2"/>
  <c r="F40" i="2"/>
  <c r="F41" i="2"/>
  <c r="F42" i="2"/>
  <c r="F43" i="2"/>
  <c r="F46" i="2"/>
  <c r="F47" i="2"/>
  <c r="F48" i="2"/>
  <c r="F49" i="2"/>
  <c r="F50" i="2"/>
  <c r="F51" i="2"/>
  <c r="F52" i="2"/>
  <c r="F53" i="2"/>
  <c r="F54" i="2"/>
  <c r="F55" i="2"/>
  <c r="F37" i="2"/>
  <c r="F32" i="2"/>
  <c r="F33" i="2"/>
  <c r="F34" i="2"/>
  <c r="F31" i="2"/>
  <c r="F23" i="2"/>
  <c r="F25" i="2"/>
  <c r="F26" i="2"/>
  <c r="F27" i="2"/>
  <c r="F28" i="2"/>
  <c r="F29" i="2"/>
  <c r="F21" i="2"/>
  <c r="F14" i="2"/>
  <c r="F15" i="2"/>
  <c r="F16" i="2"/>
  <c r="F17" i="2"/>
  <c r="F8" i="2"/>
  <c r="E7" i="3"/>
  <c r="E8" i="3" s="1"/>
  <c r="D56" i="2"/>
  <c r="D37" i="2"/>
  <c r="D32" i="2"/>
  <c r="D34" i="2"/>
  <c r="D31" i="2"/>
  <c r="D25" i="2"/>
  <c r="D26" i="2"/>
  <c r="D27" i="2"/>
  <c r="D28" i="2"/>
  <c r="D21" i="2"/>
  <c r="E22" i="2"/>
  <c r="D22" i="2" s="1"/>
  <c r="F45" i="2"/>
  <c r="D30" i="2" l="1"/>
  <c r="F12" i="2"/>
  <c r="F18" i="2"/>
  <c r="F22" i="2"/>
  <c r="D11" i="2"/>
  <c r="F44" i="2"/>
  <c r="E36" i="2"/>
  <c r="E15" i="3"/>
  <c r="F15" i="3"/>
  <c r="F7" i="3"/>
  <c r="F8" i="3" s="1"/>
  <c r="D36" i="2"/>
  <c r="F36" i="2" l="1"/>
  <c r="F24" i="2" l="1"/>
  <c r="D24" i="2"/>
  <c r="D20" i="2" s="1"/>
  <c r="D57" i="2" s="1"/>
  <c r="E20" i="2"/>
  <c r="E11" i="2"/>
  <c r="F20" i="2" l="1"/>
  <c r="F11" i="2"/>
  <c r="E57" i="2"/>
  <c r="E61" i="2" s="1"/>
  <c r="F57" i="2" l="1"/>
  <c r="F59" i="2" s="1"/>
  <c r="E9" i="2"/>
  <c r="E59" i="2" s="1"/>
  <c r="F9" i="2"/>
  <c r="G44" i="1"/>
  <c r="G32" i="1"/>
  <c r="G33" i="1"/>
  <c r="G34" i="1"/>
  <c r="G35" i="1"/>
  <c r="G36" i="1"/>
  <c r="G37" i="1"/>
  <c r="G38" i="1"/>
  <c r="G39" i="1"/>
  <c r="G40" i="1"/>
  <c r="G41" i="1"/>
  <c r="G42" i="1"/>
  <c r="G31" i="1"/>
  <c r="G28" i="1"/>
  <c r="G27" i="1"/>
  <c r="G26" i="1"/>
  <c r="G12" i="1"/>
  <c r="G13" i="1"/>
  <c r="G14" i="1"/>
  <c r="G15" i="1"/>
  <c r="G16" i="1"/>
  <c r="G17" i="1"/>
  <c r="G18" i="1"/>
  <c r="G19" i="1"/>
  <c r="G20" i="1"/>
  <c r="G21" i="1"/>
  <c r="G22" i="1"/>
  <c r="G11" i="1"/>
  <c r="H28" i="1"/>
  <c r="H23" i="1"/>
  <c r="G7" i="1" l="1"/>
  <c r="H7" i="1"/>
  <c r="G23" i="1"/>
  <c r="G43" i="1" l="1"/>
  <c r="H43" i="1" l="1"/>
  <c r="H44" i="1" l="1"/>
</calcChain>
</file>

<file path=xl/sharedStrings.xml><?xml version="1.0" encoding="utf-8"?>
<sst xmlns="http://schemas.openxmlformats.org/spreadsheetml/2006/main" count="210" uniqueCount="173">
  <si>
    <t>Всего по разделу 1</t>
  </si>
  <si>
    <t>Всего по разделу 2</t>
  </si>
  <si>
    <t>Всего по разделу 3</t>
  </si>
  <si>
    <t>№ п/п</t>
  </si>
  <si>
    <t>Источники поступления доходов</t>
  </si>
  <si>
    <t>Стоимость в мес. руб.</t>
  </si>
  <si>
    <t>Итого доходов:</t>
  </si>
  <si>
    <t>1.1</t>
  </si>
  <si>
    <t>1.7</t>
  </si>
  <si>
    <t>2</t>
  </si>
  <si>
    <t>Расходы по техническому обслуживанию и ремонту общих коммуникаций и устройств.</t>
  </si>
  <si>
    <t>2.1</t>
  </si>
  <si>
    <t>3</t>
  </si>
  <si>
    <t>Расходы на управление ТСЖ</t>
  </si>
  <si>
    <t>3.1</t>
  </si>
  <si>
    <t>3.2</t>
  </si>
  <si>
    <t>3.3</t>
  </si>
  <si>
    <t>3.5</t>
  </si>
  <si>
    <t>3.6</t>
  </si>
  <si>
    <t>3.7</t>
  </si>
  <si>
    <t>3.8</t>
  </si>
  <si>
    <t>3.9</t>
  </si>
  <si>
    <t>3.10</t>
  </si>
  <si>
    <t>Работы по текущему ремонту общедомового имущества</t>
  </si>
  <si>
    <t>Программное обеспечение, обновление программ</t>
  </si>
  <si>
    <t>Услуги почта России.</t>
  </si>
  <si>
    <t>Дезинсекция МОП</t>
  </si>
  <si>
    <t>Налоги, отчисления внебюджетные и бюджетные фонды.</t>
  </si>
  <si>
    <t>Статьи расходов</t>
  </si>
  <si>
    <t>Общая площадь жилых помещений</t>
  </si>
  <si>
    <t>Оплата услуг сторонних организаций по Договорам</t>
  </si>
  <si>
    <t>Техническое обслуживание автоматических систем противодымной защиты</t>
  </si>
  <si>
    <t>Банковское обслуживание Альфа-банк</t>
  </si>
  <si>
    <t>Страхование лифтов</t>
  </si>
  <si>
    <t>Бухгалтерское сопровождение ТСЖ</t>
  </si>
  <si>
    <t>3,4</t>
  </si>
  <si>
    <t>Юридические услуги</t>
  </si>
  <si>
    <t>Итого расходов</t>
  </si>
  <si>
    <t xml:space="preserve">Ежегодное освидетельствование лифтов (ООО "ИКЦ УралЛифт") </t>
  </si>
  <si>
    <t xml:space="preserve">Сухая, влажная уборка подъездов и лифтов, уборка придомовой и контейнерной площадки,вывоз мусора до контейнерной площадки. ( Договор № 1-КО от 01.08.2024 г.) </t>
  </si>
  <si>
    <t>Оказание услуг по паспортному обслуживанию собственников МКД Победы 31. (МКУ "Центр муниципальных услуг", Договор от 19.08.2024г.)</t>
  </si>
  <si>
    <t>Сайт</t>
  </si>
  <si>
    <t>Тариф за содержание и текущий ремонт ОИ за 1 кв. м. общей площади в месяц (в соответствии с Постановлением № 765 от 29.03.2024 г.)</t>
  </si>
  <si>
    <t>Аварийно техническое обслуживание и текущий ремонт систем электро, водо - снабжения и водоотведения</t>
  </si>
  <si>
    <t>Содержание и ремонт лифтового хозяйства, диспетчерское обслуживание,обеспечение связи</t>
  </si>
  <si>
    <t>План за 12 месяцев (руб)</t>
  </si>
  <si>
    <t>1.9</t>
  </si>
  <si>
    <t>АДС</t>
  </si>
  <si>
    <t>1.8</t>
  </si>
  <si>
    <t>ГИС ЖКЖ</t>
  </si>
  <si>
    <t>Вознаграждение сотрудников</t>
  </si>
  <si>
    <t>Поверка  УКУТ</t>
  </si>
  <si>
    <t xml:space="preserve">Организационные расходы </t>
  </si>
  <si>
    <t>Сотовая связь (для системы АДС)</t>
  </si>
  <si>
    <t>3.11</t>
  </si>
  <si>
    <t>3.12</t>
  </si>
  <si>
    <t>Аудиторское заключение за 2025 год</t>
  </si>
  <si>
    <t>2.2</t>
  </si>
  <si>
    <t>Благоустройство придомовой территории</t>
  </si>
  <si>
    <t>Комиссия платежного агента ООО "ЕРЦ-Финансовая логистика"</t>
  </si>
  <si>
    <t xml:space="preserve">Услуги расчетного центра </t>
  </si>
  <si>
    <t xml:space="preserve">по содержанию и текущему ремонту общего имущества МКД по адресу:                                                             г. Екатеринбург, ул. Победы, д. 31 </t>
  </si>
  <si>
    <t>Смета доход и расходов ТСЖ "Победы 31" на период с 01.08.2025г.по 31.08.2026г.</t>
  </si>
  <si>
    <t>1.2</t>
  </si>
  <si>
    <t>1.3</t>
  </si>
  <si>
    <t>1.4</t>
  </si>
  <si>
    <t>1.5</t>
  </si>
  <si>
    <t>1.6</t>
  </si>
  <si>
    <t>1.10</t>
  </si>
  <si>
    <t>1.11</t>
  </si>
  <si>
    <t>1.12</t>
  </si>
  <si>
    <t>1.</t>
  </si>
  <si>
    <t>Работы по содержанию и текущему ремонту конструктивных элементов, несущих и ненесущих конструкций</t>
  </si>
  <si>
    <t>Работы , выполняемые в целях надлежащего содержания оконных и дверных заполнений помещений, относящихся к общему имуществу в МКД (проверка целостности оконных и дверных заполнений, плотности притворов, мех.прочности и работоспособности фурнитуры в МОП (в т.ч. расходные материалы и комплектующие)</t>
  </si>
  <si>
    <t>Площадь (кв.м.)</t>
  </si>
  <si>
    <t>Стоимость в месяц (руб.)</t>
  </si>
  <si>
    <t>Стоимость в год (руб.)</t>
  </si>
  <si>
    <t>п/п</t>
  </si>
  <si>
    <t>Тариф, руб./м2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</si>
  <si>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</si>
  <si>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ОИ</t>
  </si>
  <si>
    <t xml:space="preserve">Работы, выполняемые в целях надлежащего содержания систем вентиляции, ХВС, ГВС, отопления, водоотведения, теплоснабжения, электроснабжения                                                                                                                                                                                                                          
</t>
  </si>
  <si>
    <t>2.3</t>
  </si>
  <si>
    <t>2.4</t>
  </si>
  <si>
    <t>Текущий и аварийный ремонт объектов лифтового хозяйства (с материалами)</t>
  </si>
  <si>
    <t>2.5</t>
  </si>
  <si>
    <t>2.6</t>
  </si>
  <si>
    <t>Работы по обеспечению пожарной безопасности, обслуживание противопожарных систем</t>
  </si>
  <si>
    <t>3.</t>
  </si>
  <si>
    <t>Работы и услуги по содержанию иного общего имущества</t>
  </si>
  <si>
    <t>Благоустройство придомовой территории (конусы, ограждения, бордюры, ливневка и т.п.) Работы по озеленению придомовой территории (с материалами).</t>
  </si>
  <si>
    <t>Проведение дератизации, дезинсекции, акарицидная обработка территории</t>
  </si>
  <si>
    <t>4.</t>
  </si>
  <si>
    <t>Расходы по управлению, начислению и организации предоставления коммунальных услуг</t>
  </si>
  <si>
    <t>4.1</t>
  </si>
  <si>
    <t>4.2</t>
  </si>
  <si>
    <t>Услуги паспортно-визовой службы</t>
  </si>
  <si>
    <t>4.3</t>
  </si>
  <si>
    <t>4.4</t>
  </si>
  <si>
    <t>4.5</t>
  </si>
  <si>
    <t>4.6</t>
  </si>
  <si>
    <t>Юридическое сопровождение</t>
  </si>
  <si>
    <t>4.7</t>
  </si>
  <si>
    <t>4.8</t>
  </si>
  <si>
    <t>4.9</t>
  </si>
  <si>
    <t>4.10</t>
  </si>
  <si>
    <t>Страхование общего имущества</t>
  </si>
  <si>
    <t>5</t>
  </si>
  <si>
    <t>Работы и материалы, необходимые для надлежащего содержания фундамента, кровли, фасадов, колонн, входных групп, внутренней отделки МОП (с расходными материалами)</t>
  </si>
  <si>
    <t xml:space="preserve">Работы, выполняемые в целях надлежащего содержания лифтового хозяйства </t>
  </si>
  <si>
    <t>Ежегодное освидетельствование лифтов</t>
  </si>
  <si>
    <t>2.8</t>
  </si>
  <si>
    <t>2.9</t>
  </si>
  <si>
    <t>Сухая, влажная уборка подъездов и лифтов, уборка придомовой и контейнерной площадки,вывоз мусора до контейнерной площадки в т.ч. проведение генеральной уборки</t>
  </si>
  <si>
    <t xml:space="preserve">Текущий и аварийный ремонт систем противопожарной безопасности </t>
  </si>
  <si>
    <t>Ведение ГИС ЖКХ</t>
  </si>
  <si>
    <t>Услуги расчетного центра в т.ч. печать и доставка квитанции</t>
  </si>
  <si>
    <t>Налоги, отчисления внебюджетные и бюджетные фонды</t>
  </si>
  <si>
    <t>Услуги связи (для системы АДС)</t>
  </si>
  <si>
    <t>Организационные расходы (канцелярия, почтовые расходы, тмц для обесчения офиса ТСЖ)</t>
  </si>
  <si>
    <t>4.11</t>
  </si>
  <si>
    <t>4.12</t>
  </si>
  <si>
    <t>4.13</t>
  </si>
  <si>
    <t>4.14</t>
  </si>
  <si>
    <t>Плата за содержание, управление и текущий ремонт общего имущества МКД</t>
  </si>
  <si>
    <t>Наименование работы/услуги</t>
  </si>
  <si>
    <t xml:space="preserve">по содержанию и текущему ремонту общего имущества МКД по адресу: г. Екатеринбург, ул. Победы, д. 31 </t>
  </si>
  <si>
    <t>Смета доход и расходов ТСЖ "Победы 31" на период с 01.08.2025г.по 31.12.2025г.</t>
  </si>
  <si>
    <t>РАСХОДЫ:</t>
  </si>
  <si>
    <t>ПОСТУПЛЕНИЯ:</t>
  </si>
  <si>
    <t>Итого поступления:</t>
  </si>
  <si>
    <t>Итого расходы по тарифу на содержание и текущий ремонт</t>
  </si>
  <si>
    <t>Обслуживание сайта</t>
  </si>
  <si>
    <t>Система АДС</t>
  </si>
  <si>
    <t>4.15</t>
  </si>
  <si>
    <t>Расходы по содержанию, обслуживанию и текущему ремонту общего имущества дома (подвалов, кровли, техн.чердака, фасадов, внутренней отделки МОП и т.п.)</t>
  </si>
  <si>
    <t>Расходы по техобслуживанию и текущему ремонту систем инженерно-технического обеспечения, общих коммуникаций и устройств (центрального отопления, ХВС, ГВС и канализации, электроснабжения, лифтов, насосных установок, вентиляционных каналов, тепловых пунктов, системы дымоудаления, охранной и противопожарной безопасности и пр.)</t>
  </si>
  <si>
    <t>Расходы на благоустройство и обеспечение санитарного состояния дома (уборка МОП, содержание придомовой территории, озеленение,, дезинсекция и дератизация и пр.)</t>
  </si>
  <si>
    <t xml:space="preserve">Административно-управленческие расходы (расчет, формирование, печать и доставка квитанций на оплату жилищно-комунальных услуг,  бухгалтерское обслуживание, сопровождение ГИС ЖКХ, налоги, юридическое сопровождение, услуги по управлению МКД, банковское обслуживание, услуги паспортно-визовой службы и пр.) </t>
  </si>
  <si>
    <t>Восстановление фасада - удаление вандальных надписей рисунков</t>
  </si>
  <si>
    <t>Замена входных дверей - 5 шт</t>
  </si>
  <si>
    <t>1.1.1</t>
  </si>
  <si>
    <t>1.1.2</t>
  </si>
  <si>
    <t>1.1.3</t>
  </si>
  <si>
    <t>1.1.4</t>
  </si>
  <si>
    <t>1.1.5</t>
  </si>
  <si>
    <t>1.2.1</t>
  </si>
  <si>
    <t>2.2.1</t>
  </si>
  <si>
    <t>3.2.1</t>
  </si>
  <si>
    <t>Досудебное/судебное вызскание дебеторской задолженности</t>
  </si>
  <si>
    <t>Взамидействие с собственниками при поступлении претензий в связи с осуществлением деятельности ТСЖ (участие в судебных заседаниях в качестве ответчиков)</t>
  </si>
  <si>
    <t>Поступления от сдачи общего имущества в аренду</t>
  </si>
  <si>
    <t>Сумма за 2026г. (руб.)</t>
  </si>
  <si>
    <t>Принятием настоящей сметы Правлению делегируются полномочия перераспределять расходы между статьями с последующим предоставлением отчета о фактически понесенных затратах в отчетный период</t>
  </si>
  <si>
    <t>Смета доход и расходов ТСЖ "Победы 31" на период                                                                                                                                                                                                                                                                                                                                                 01.01.2026 - 31.12.2026</t>
  </si>
  <si>
    <t>3.4</t>
  </si>
  <si>
    <t>Уборка и вывоз снега с придомовой территории</t>
  </si>
  <si>
    <t>Аудиторское заключение за 2024-2025 г.</t>
  </si>
  <si>
    <t>4.16</t>
  </si>
  <si>
    <t>Услуги по управлению многоквартирным домом</t>
  </si>
  <si>
    <t>Председатель Правления ТСЖ Победы 31</t>
  </si>
  <si>
    <t>Е.А.Вачаева</t>
  </si>
  <si>
    <t>Ремонт межпанельных швов фасада, подвала, подъездов, оценка системы отопления(энергоаудит)</t>
  </si>
  <si>
    <t>Ремонт входных групп подъездов (крыльца, козырьки,облицовка входных групп)</t>
  </si>
  <si>
    <t>Ремонт мусоропровода и мусорокамер (при аварийных ситуациях)</t>
  </si>
  <si>
    <t>Ремонт отделки в МОП (1-5 п) - расшивка трещин, оштукатуривание, грунтование, покраска (при аварийных ситуациях)</t>
  </si>
  <si>
    <t>Змена запорной арматуры в системе водоснабжения и водоотведения</t>
  </si>
  <si>
    <t>Текущий и аварийный ремонт инженерных сетей ХВС, ГВС, отопления, водоотведения, электроснабжения, теплоснабжения, вентиляции и т.п. (с материалами), обслуживание и поверка УКУТЭиТ, доп.работы для повышения эффективности системы</t>
  </si>
  <si>
    <t>Кронирование и удаление инвазивных и поврежденных зеленных насаждений</t>
  </si>
  <si>
    <t>4.12.1</t>
  </si>
  <si>
    <t>4.12.2</t>
  </si>
  <si>
    <t>Взаимодействие с надзорными органами</t>
  </si>
  <si>
    <t>4.12.3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</si>
</sst>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(#,##0.00\)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49" fontId="2" fillId="2" borderId="19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43" fontId="0" fillId="0" borderId="0" xfId="1" applyFont="1"/>
    <xf numFmtId="43" fontId="2" fillId="0" borderId="0" xfId="1" applyFont="1"/>
    <xf numFmtId="43" fontId="4" fillId="0" borderId="18" xfId="1" applyFont="1" applyBorder="1" applyAlignment="1">
      <alignment horizontal="center" vertical="center" wrapText="1"/>
    </xf>
    <xf numFmtId="43" fontId="8" fillId="0" borderId="0" xfId="1" applyFont="1"/>
    <xf numFmtId="43" fontId="4" fillId="0" borderId="29" xfId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43" fontId="2" fillId="0" borderId="31" xfId="1" applyFont="1" applyBorder="1"/>
    <xf numFmtId="43" fontId="4" fillId="2" borderId="30" xfId="1" applyFont="1" applyFill="1" applyBorder="1" applyAlignment="1">
      <alignment horizontal="center" vertical="center"/>
    </xf>
    <xf numFmtId="43" fontId="4" fillId="2" borderId="35" xfId="1" applyFont="1" applyFill="1" applyBorder="1" applyAlignment="1">
      <alignment horizontal="center" vertical="center"/>
    </xf>
    <xf numFmtId="43" fontId="4" fillId="2" borderId="29" xfId="1" applyFont="1" applyFill="1" applyBorder="1" applyAlignment="1">
      <alignment horizontal="center"/>
    </xf>
    <xf numFmtId="49" fontId="2" fillId="2" borderId="21" xfId="0" applyNumberFormat="1" applyFont="1" applyFill="1" applyBorder="1"/>
    <xf numFmtId="49" fontId="2" fillId="2" borderId="0" xfId="0" applyNumberFormat="1" applyFont="1" applyFill="1"/>
    <xf numFmtId="49" fontId="4" fillId="2" borderId="36" xfId="0" applyNumberFormat="1" applyFont="1" applyFill="1" applyBorder="1" applyAlignment="1">
      <alignment horizontal="center" vertical="center"/>
    </xf>
    <xf numFmtId="49" fontId="4" fillId="2" borderId="37" xfId="0" applyNumberFormat="1" applyFont="1" applyFill="1" applyBorder="1" applyAlignment="1">
      <alignment horizontal="center" vertical="center"/>
    </xf>
    <xf numFmtId="43" fontId="2" fillId="2" borderId="38" xfId="1" applyFont="1" applyFill="1" applyBorder="1" applyAlignment="1">
      <alignment horizontal="center"/>
    </xf>
    <xf numFmtId="43" fontId="4" fillId="2" borderId="39" xfId="1" applyFont="1" applyFill="1" applyBorder="1" applyAlignment="1">
      <alignment horizontal="center"/>
    </xf>
    <xf numFmtId="43" fontId="2" fillId="2" borderId="38" xfId="1" applyFont="1" applyFill="1" applyBorder="1" applyAlignment="1">
      <alignment horizontal="center" vertical="center"/>
    </xf>
    <xf numFmtId="43" fontId="4" fillId="2" borderId="29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43" fontId="8" fillId="0" borderId="40" xfId="1" applyFont="1" applyBorder="1" applyAlignment="1">
      <alignment horizontal="right"/>
    </xf>
    <xf numFmtId="43" fontId="8" fillId="0" borderId="20" xfId="1" applyFont="1" applyBorder="1" applyAlignment="1">
      <alignment horizontal="right" vertical="center"/>
    </xf>
    <xf numFmtId="43" fontId="7" fillId="0" borderId="10" xfId="1" applyFont="1" applyBorder="1" applyAlignment="1">
      <alignment horizontal="center" wrapText="1"/>
    </xf>
    <xf numFmtId="43" fontId="4" fillId="0" borderId="23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8" fillId="0" borderId="18" xfId="1" applyFont="1" applyBorder="1" applyAlignment="1">
      <alignment horizontal="right"/>
    </xf>
    <xf numFmtId="43" fontId="4" fillId="0" borderId="7" xfId="1" applyFont="1" applyBorder="1" applyAlignment="1">
      <alignment horizontal="center" wrapText="1"/>
    </xf>
    <xf numFmtId="43" fontId="2" fillId="0" borderId="5" xfId="1" applyFont="1" applyBorder="1"/>
    <xf numFmtId="43" fontId="4" fillId="2" borderId="2" xfId="1" applyFont="1" applyFill="1" applyBorder="1" applyAlignment="1">
      <alignment horizontal="center"/>
    </xf>
    <xf numFmtId="43" fontId="4" fillId="2" borderId="7" xfId="1" applyFont="1" applyFill="1" applyBorder="1" applyAlignment="1">
      <alignment horizontal="center"/>
    </xf>
    <xf numFmtId="43" fontId="2" fillId="2" borderId="0" xfId="1" applyFont="1" applyFill="1"/>
    <xf numFmtId="43" fontId="2" fillId="2" borderId="22" xfId="1" applyFont="1" applyFill="1" applyBorder="1"/>
    <xf numFmtId="43" fontId="2" fillId="2" borderId="12" xfId="1" applyFont="1" applyFill="1" applyBorder="1" applyAlignment="1">
      <alignment horizontal="center"/>
    </xf>
    <xf numFmtId="43" fontId="4" fillId="2" borderId="26" xfId="1" applyFont="1" applyFill="1" applyBorder="1" applyAlignment="1">
      <alignment horizontal="center"/>
    </xf>
    <xf numFmtId="49" fontId="4" fillId="2" borderId="41" xfId="0" applyNumberFormat="1" applyFont="1" applyFill="1" applyBorder="1" applyAlignment="1">
      <alignment horizontal="center" vertical="center"/>
    </xf>
    <xf numFmtId="43" fontId="4" fillId="2" borderId="42" xfId="1" applyFont="1" applyFill="1" applyBorder="1" applyAlignment="1">
      <alignment horizontal="center"/>
    </xf>
    <xf numFmtId="43" fontId="4" fillId="2" borderId="43" xfId="1" applyFont="1" applyFill="1" applyBorder="1" applyAlignment="1">
      <alignment horizontal="center"/>
    </xf>
    <xf numFmtId="49" fontId="2" fillId="2" borderId="41" xfId="0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4" fillId="0" borderId="30" xfId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3" fontId="14" fillId="0" borderId="46" xfId="1" applyFont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49" fontId="2" fillId="3" borderId="19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43" fontId="4" fillId="3" borderId="30" xfId="1" applyFont="1" applyFill="1" applyBorder="1" applyAlignment="1">
      <alignment horizontal="center" vertical="center"/>
    </xf>
    <xf numFmtId="43" fontId="4" fillId="3" borderId="35" xfId="1" applyFont="1" applyFill="1" applyBorder="1" applyAlignment="1">
      <alignment horizontal="center" vertical="center"/>
    </xf>
    <xf numFmtId="43" fontId="16" fillId="0" borderId="1" xfId="1" applyFont="1" applyBorder="1"/>
    <xf numFmtId="4" fontId="14" fillId="0" borderId="47" xfId="0" applyNumberFormat="1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13" fillId="0" borderId="49" xfId="0" applyFont="1" applyBorder="1" applyAlignment="1">
      <alignment horizontal="center"/>
    </xf>
    <xf numFmtId="0" fontId="13" fillId="0" borderId="46" xfId="0" applyFont="1" applyBorder="1" applyAlignment="1">
      <alignment wrapText="1"/>
    </xf>
    <xf numFmtId="4" fontId="14" fillId="0" borderId="46" xfId="0" applyNumberFormat="1" applyFont="1" applyBorder="1" applyAlignment="1">
      <alignment horizontal="right"/>
    </xf>
    <xf numFmtId="164" fontId="4" fillId="0" borderId="46" xfId="0" applyNumberFormat="1" applyFont="1" applyBorder="1"/>
    <xf numFmtId="0" fontId="14" fillId="0" borderId="47" xfId="0" applyFont="1" applyBorder="1" applyAlignment="1">
      <alignment wrapText="1"/>
    </xf>
    <xf numFmtId="164" fontId="2" fillId="0" borderId="47" xfId="0" applyNumberFormat="1" applyFont="1" applyBorder="1"/>
    <xf numFmtId="164" fontId="2" fillId="0" borderId="48" xfId="0" applyNumberFormat="1" applyFont="1" applyBorder="1"/>
    <xf numFmtId="0" fontId="14" fillId="0" borderId="36" xfId="0" applyFont="1" applyBorder="1" applyAlignment="1">
      <alignment horizontal="center"/>
    </xf>
    <xf numFmtId="0" fontId="12" fillId="0" borderId="6" xfId="0" applyFont="1" applyBorder="1"/>
    <xf numFmtId="0" fontId="13" fillId="0" borderId="10" xfId="0" applyFont="1" applyBorder="1" applyAlignment="1">
      <alignment horizontal="left" vertical="top" wrapText="1"/>
    </xf>
    <xf numFmtId="0" fontId="12" fillId="0" borderId="10" xfId="0" applyFont="1" applyBorder="1"/>
    <xf numFmtId="43" fontId="12" fillId="0" borderId="10" xfId="1" applyFont="1" applyBorder="1"/>
    <xf numFmtId="43" fontId="12" fillId="0" borderId="18" xfId="1" applyFont="1" applyBorder="1"/>
    <xf numFmtId="49" fontId="14" fillId="0" borderId="50" xfId="0" applyNumberFormat="1" applyFont="1" applyBorder="1" applyAlignment="1">
      <alignment horizontal="left" vertical="top"/>
    </xf>
    <xf numFmtId="0" fontId="15" fillId="0" borderId="4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3" fontId="9" fillId="0" borderId="1" xfId="1" applyFont="1" applyBorder="1"/>
    <xf numFmtId="0" fontId="15" fillId="0" borderId="50" xfId="0" applyFont="1" applyBorder="1" applyAlignment="1">
      <alignment horizontal="left" vertical="top" wrapText="1"/>
    </xf>
    <xf numFmtId="43" fontId="9" fillId="0" borderId="50" xfId="1" applyFont="1" applyBorder="1"/>
    <xf numFmtId="0" fontId="0" fillId="0" borderId="0" xfId="0" applyAlignment="1">
      <alignment wrapText="1"/>
    </xf>
    <xf numFmtId="43" fontId="14" fillId="0" borderId="46" xfId="1" applyFont="1" applyFill="1" applyBorder="1" applyAlignment="1">
      <alignment horizontal="center" vertical="center" wrapText="1"/>
    </xf>
    <xf numFmtId="0" fontId="14" fillId="0" borderId="49" xfId="0" applyFont="1" applyBorder="1" applyAlignment="1">
      <alignment horizontal="center"/>
    </xf>
    <xf numFmtId="0" fontId="14" fillId="0" borderId="46" xfId="0" applyFont="1" applyBorder="1" applyAlignment="1">
      <alignment wrapText="1"/>
    </xf>
    <xf numFmtId="164" fontId="2" fillId="0" borderId="46" xfId="0" applyNumberFormat="1" applyFont="1" applyBorder="1"/>
    <xf numFmtId="0" fontId="15" fillId="0" borderId="1" xfId="0" applyFont="1" applyBorder="1" applyAlignment="1">
      <alignment horizontal="left" vertical="top" wrapText="1"/>
    </xf>
    <xf numFmtId="43" fontId="0" fillId="0" borderId="1" xfId="1" applyFont="1" applyFill="1" applyBorder="1"/>
    <xf numFmtId="43" fontId="0" fillId="0" borderId="0" xfId="1" applyFont="1" applyFill="1"/>
    <xf numFmtId="0" fontId="14" fillId="0" borderId="50" xfId="0" applyFont="1" applyBorder="1" applyAlignment="1">
      <alignment horizontal="left" vertical="top" wrapText="1"/>
    </xf>
    <xf numFmtId="43" fontId="0" fillId="0" borderId="50" xfId="1" applyFont="1" applyFill="1" applyBorder="1"/>
    <xf numFmtId="49" fontId="13" fillId="4" borderId="51" xfId="0" applyNumberFormat="1" applyFont="1" applyFill="1" applyBorder="1" applyAlignment="1">
      <alignment horizontal="left" vertical="top"/>
    </xf>
    <xf numFmtId="0" fontId="13" fillId="4" borderId="51" xfId="0" applyFont="1" applyFill="1" applyBorder="1" applyAlignment="1">
      <alignment horizontal="left" vertical="top" wrapText="1"/>
    </xf>
    <xf numFmtId="43" fontId="12" fillId="4" borderId="51" xfId="1" applyFont="1" applyFill="1" applyBorder="1"/>
    <xf numFmtId="49" fontId="13" fillId="4" borderId="1" xfId="0" applyNumberFormat="1" applyFont="1" applyFill="1" applyBorder="1" applyAlignment="1">
      <alignment horizontal="left" vertical="top"/>
    </xf>
    <xf numFmtId="0" fontId="13" fillId="4" borderId="1" xfId="0" applyFont="1" applyFill="1" applyBorder="1" applyAlignment="1">
      <alignment horizontal="left" vertical="top" wrapText="1"/>
    </xf>
    <xf numFmtId="43" fontId="12" fillId="4" borderId="1" xfId="1" applyFont="1" applyFill="1" applyBorder="1"/>
    <xf numFmtId="43" fontId="17" fillId="4" borderId="1" xfId="1" applyFont="1" applyFill="1" applyBorder="1"/>
    <xf numFmtId="49" fontId="13" fillId="4" borderId="50" xfId="0" applyNumberFormat="1" applyFont="1" applyFill="1" applyBorder="1" applyAlignment="1">
      <alignment horizontal="left" vertical="top"/>
    </xf>
    <xf numFmtId="0" fontId="18" fillId="4" borderId="50" xfId="0" applyFont="1" applyFill="1" applyBorder="1" applyAlignment="1">
      <alignment horizontal="left" vertical="top" wrapText="1"/>
    </xf>
    <xf numFmtId="43" fontId="12" fillId="4" borderId="50" xfId="1" applyFont="1" applyFill="1" applyBorder="1"/>
    <xf numFmtId="0" fontId="12" fillId="5" borderId="6" xfId="0" applyFont="1" applyFill="1" applyBorder="1"/>
    <xf numFmtId="0" fontId="13" fillId="5" borderId="10" xfId="0" applyFont="1" applyFill="1" applyBorder="1" applyAlignment="1">
      <alignment horizontal="left" vertical="top" wrapText="1"/>
    </xf>
    <xf numFmtId="0" fontId="12" fillId="5" borderId="10" xfId="0" applyFont="1" applyFill="1" applyBorder="1"/>
    <xf numFmtId="43" fontId="12" fillId="5" borderId="10" xfId="1" applyFont="1" applyFill="1" applyBorder="1"/>
    <xf numFmtId="43" fontId="12" fillId="5" borderId="18" xfId="1" applyFont="1" applyFill="1" applyBorder="1"/>
    <xf numFmtId="0" fontId="13" fillId="5" borderId="49" xfId="0" applyFont="1" applyFill="1" applyBorder="1" applyAlignment="1">
      <alignment horizontal="center"/>
    </xf>
    <xf numFmtId="0" fontId="13" fillId="5" borderId="46" xfId="0" applyFont="1" applyFill="1" applyBorder="1" applyAlignment="1">
      <alignment wrapText="1"/>
    </xf>
    <xf numFmtId="4" fontId="14" fillId="5" borderId="46" xfId="0" applyNumberFormat="1" applyFont="1" applyFill="1" applyBorder="1" applyAlignment="1">
      <alignment horizontal="right"/>
    </xf>
    <xf numFmtId="164" fontId="4" fillId="5" borderId="46" xfId="0" applyNumberFormat="1" applyFont="1" applyFill="1" applyBorder="1"/>
    <xf numFmtId="164" fontId="2" fillId="0" borderId="10" xfId="0" applyNumberFormat="1" applyFont="1" applyBorder="1"/>
    <xf numFmtId="4" fontId="0" fillId="0" borderId="0" xfId="0" applyNumberFormat="1"/>
    <xf numFmtId="49" fontId="14" fillId="2" borderId="1" xfId="0" applyNumberFormat="1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 wrapText="1"/>
    </xf>
    <xf numFmtId="43" fontId="0" fillId="2" borderId="1" xfId="1" applyFont="1" applyFill="1" applyBorder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10" fillId="2" borderId="12" xfId="0" applyFont="1" applyFill="1" applyBorder="1" applyAlignment="1">
      <alignment horizontal="left" wrapText="1"/>
    </xf>
    <xf numFmtId="0" fontId="10" fillId="2" borderId="13" xfId="0" applyFont="1" applyFill="1" applyBorder="1" applyAlignment="1">
      <alignment horizontal="left" wrapText="1"/>
    </xf>
    <xf numFmtId="0" fontId="10" fillId="2" borderId="14" xfId="0" applyFont="1" applyFill="1" applyBorder="1" applyAlignment="1">
      <alignment horizontal="left" wrapText="1"/>
    </xf>
    <xf numFmtId="0" fontId="4" fillId="2" borderId="26" xfId="0" applyFont="1" applyFill="1" applyBorder="1" applyAlignment="1">
      <alignment horizontal="left" wrapText="1"/>
    </xf>
    <xf numFmtId="0" fontId="4" fillId="2" borderId="27" xfId="0" applyFont="1" applyFill="1" applyBorder="1" applyAlignment="1">
      <alignment horizontal="left" wrapText="1"/>
    </xf>
    <xf numFmtId="0" fontId="4" fillId="2" borderId="28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2" borderId="42" xfId="0" applyFont="1" applyFill="1" applyBorder="1" applyAlignment="1">
      <alignment horizontal="left"/>
    </xf>
    <xf numFmtId="0" fontId="4" fillId="2" borderId="44" xfId="0" applyFont="1" applyFill="1" applyBorder="1" applyAlignment="1">
      <alignment horizontal="left"/>
    </xf>
    <xf numFmtId="0" fontId="4" fillId="2" borderId="45" xfId="0" applyFont="1" applyFill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4" fillId="2" borderId="15" xfId="0" applyFont="1" applyFill="1" applyBorder="1" applyAlignment="1">
      <alignment horizontal="left" wrapText="1"/>
    </xf>
    <xf numFmtId="0" fontId="4" fillId="2" borderId="16" xfId="0" applyFont="1" applyFill="1" applyBorder="1" applyAlignment="1">
      <alignment horizontal="left" wrapText="1"/>
    </xf>
    <xf numFmtId="0" fontId="4" fillId="2" borderId="17" xfId="0" applyFont="1" applyFill="1" applyBorder="1" applyAlignment="1">
      <alignment horizontal="left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19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49" fontId="2" fillId="2" borderId="25" xfId="0" applyNumberFormat="1" applyFont="1" applyFill="1" applyBorder="1" applyAlignment="1">
      <alignment horizontal="center"/>
    </xf>
    <xf numFmtId="49" fontId="2" fillId="2" borderId="24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49" fontId="2" fillId="3" borderId="2" xfId="0" applyNumberFormat="1" applyFont="1" applyFill="1" applyBorder="1" applyAlignment="1">
      <alignment horizontal="left" vertical="top" wrapText="1"/>
    </xf>
    <xf numFmtId="49" fontId="2" fillId="3" borderId="3" xfId="0" applyNumberFormat="1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43" fontId="2" fillId="0" borderId="0" xfId="1" applyFont="1" applyFill="1" applyAlignment="1">
      <alignment horizontal="center" wrapText="1"/>
    </xf>
    <xf numFmtId="0" fontId="13" fillId="0" borderId="32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44" xfId="0" applyBorder="1" applyAlignment="1">
      <alignment horizontal="center"/>
    </xf>
    <xf numFmtId="0" fontId="13" fillId="0" borderId="6" xfId="0" applyFont="1" applyBorder="1" applyAlignment="1">
      <alignment horizontal="left" wrapText="1"/>
    </xf>
    <xf numFmtId="0" fontId="18" fillId="0" borderId="10" xfId="0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43" fontId="4" fillId="0" borderId="0" xfId="1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opLeftCell="A13" zoomScale="80" zoomScaleNormal="80" workbookViewId="0">
      <selection sqref="A1:H2"/>
    </sheetView>
  </sheetViews>
  <sheetFormatPr defaultRowHeight="14.4" x14ac:dyDescent="0.3"/>
  <cols>
    <col min="1" max="1" width="7.109375" style="1" customWidth="1"/>
    <col min="6" max="6" width="38.88671875" customWidth="1"/>
    <col min="7" max="7" width="37.88671875" style="10" customWidth="1"/>
    <col min="8" max="8" width="41.88671875" style="10" customWidth="1"/>
  </cols>
  <sheetData>
    <row r="1" spans="1:8" ht="27.75" customHeight="1" x14ac:dyDescent="0.3">
      <c r="A1" s="128" t="s">
        <v>62</v>
      </c>
      <c r="B1" s="128"/>
      <c r="C1" s="128"/>
      <c r="D1" s="128"/>
      <c r="E1" s="128"/>
      <c r="F1" s="128"/>
      <c r="G1" s="128"/>
      <c r="H1" s="128"/>
    </row>
    <row r="2" spans="1:8" ht="47.25" customHeight="1" x14ac:dyDescent="0.35">
      <c r="A2" s="129" t="s">
        <v>61</v>
      </c>
      <c r="B2" s="129"/>
      <c r="C2" s="129"/>
      <c r="D2" s="129"/>
      <c r="E2" s="129"/>
      <c r="F2" s="129"/>
      <c r="G2" s="129"/>
      <c r="H2" s="129"/>
    </row>
    <row r="3" spans="1:8" ht="18.600000000000001" thickBot="1" x14ac:dyDescent="0.4">
      <c r="A3" s="130"/>
      <c r="B3" s="130"/>
      <c r="C3" s="130"/>
      <c r="D3" s="130"/>
      <c r="E3" s="130"/>
      <c r="F3" s="130"/>
      <c r="G3" s="130"/>
      <c r="H3" s="130"/>
    </row>
    <row r="4" spans="1:8" ht="66.599999999999994" customHeight="1" thickBot="1" x14ac:dyDescent="0.35">
      <c r="A4" s="15" t="s">
        <v>3</v>
      </c>
      <c r="B4" s="153" t="s">
        <v>4</v>
      </c>
      <c r="C4" s="151"/>
      <c r="D4" s="151"/>
      <c r="E4" s="151"/>
      <c r="F4" s="154"/>
      <c r="G4" s="36"/>
      <c r="H4" s="12" t="s">
        <v>45</v>
      </c>
    </row>
    <row r="5" spans="1:8" ht="31.2" customHeight="1" x14ac:dyDescent="0.3">
      <c r="A5" s="16">
        <v>1</v>
      </c>
      <c r="B5" s="155" t="s">
        <v>29</v>
      </c>
      <c r="C5" s="156"/>
      <c r="D5" s="156"/>
      <c r="E5" s="156"/>
      <c r="F5" s="157"/>
      <c r="G5" s="37">
        <v>21430.6</v>
      </c>
      <c r="H5" s="34">
        <v>21430.6</v>
      </c>
    </row>
    <row r="6" spans="1:8" ht="53.4" customHeight="1" thickBot="1" x14ac:dyDescent="0.35">
      <c r="A6" s="18">
        <v>2</v>
      </c>
      <c r="B6" s="161" t="s">
        <v>42</v>
      </c>
      <c r="C6" s="162"/>
      <c r="D6" s="162"/>
      <c r="E6" s="162"/>
      <c r="F6" s="163"/>
      <c r="G6" s="38">
        <v>40.9</v>
      </c>
      <c r="H6" s="35">
        <v>40.9</v>
      </c>
    </row>
    <row r="7" spans="1:8" ht="18" thickBot="1" x14ac:dyDescent="0.35">
      <c r="A7" s="17"/>
      <c r="B7" s="158" t="s">
        <v>6</v>
      </c>
      <c r="C7" s="159"/>
      <c r="D7" s="159"/>
      <c r="E7" s="159"/>
      <c r="F7" s="160"/>
      <c r="G7" s="39">
        <f>G5*G6</f>
        <v>876511.53999999992</v>
      </c>
      <c r="H7" s="40">
        <f>H5*H6*12</f>
        <v>10518138.479999999</v>
      </c>
    </row>
    <row r="8" spans="1:8" ht="15" thickBot="1" x14ac:dyDescent="0.35">
      <c r="A8" s="170"/>
      <c r="B8" s="170"/>
      <c r="C8" s="170"/>
      <c r="D8" s="170"/>
      <c r="E8" s="170"/>
      <c r="F8" s="170"/>
      <c r="G8" s="170"/>
      <c r="H8" s="170"/>
    </row>
    <row r="9" spans="1:8" ht="52.5" customHeight="1" thickBot="1" x14ac:dyDescent="0.35">
      <c r="A9" s="4" t="s">
        <v>3</v>
      </c>
      <c r="B9" s="150" t="s">
        <v>28</v>
      </c>
      <c r="C9" s="151"/>
      <c r="D9" s="151"/>
      <c r="E9" s="151"/>
      <c r="F9" s="152"/>
      <c r="G9" s="41" t="s">
        <v>5</v>
      </c>
      <c r="H9" s="14" t="s">
        <v>45</v>
      </c>
    </row>
    <row r="10" spans="1:8" ht="16.2" x14ac:dyDescent="0.35">
      <c r="A10" s="7">
        <v>1</v>
      </c>
      <c r="B10" s="144" t="s">
        <v>30</v>
      </c>
      <c r="C10" s="145"/>
      <c r="D10" s="145"/>
      <c r="E10" s="145"/>
      <c r="F10" s="146"/>
      <c r="G10" s="42"/>
      <c r="H10" s="19"/>
    </row>
    <row r="11" spans="1:8" ht="30.9" customHeight="1" x14ac:dyDescent="0.3">
      <c r="A11" s="9" t="s">
        <v>7</v>
      </c>
      <c r="B11" s="137" t="s">
        <v>43</v>
      </c>
      <c r="C11" s="138"/>
      <c r="D11" s="138"/>
      <c r="E11" s="138"/>
      <c r="F11" s="139"/>
      <c r="G11" s="61">
        <f>H11/12</f>
        <v>128583.59999999999</v>
      </c>
      <c r="H11" s="20">
        <v>1543003.2</v>
      </c>
    </row>
    <row r="12" spans="1:8" ht="24.6" customHeight="1" x14ac:dyDescent="0.3">
      <c r="A12" s="9" t="s">
        <v>63</v>
      </c>
      <c r="B12" s="137" t="s">
        <v>51</v>
      </c>
      <c r="C12" s="138"/>
      <c r="D12" s="138"/>
      <c r="E12" s="138"/>
      <c r="F12" s="139"/>
      <c r="G12" s="61">
        <f t="shared" ref="G12:G22" si="0">H12/12</f>
        <v>1000</v>
      </c>
      <c r="H12" s="20">
        <v>12000</v>
      </c>
    </row>
    <row r="13" spans="1:8" ht="44.4" customHeight="1" x14ac:dyDescent="0.3">
      <c r="A13" s="9" t="s">
        <v>64</v>
      </c>
      <c r="B13" s="137" t="s">
        <v>44</v>
      </c>
      <c r="C13" s="138"/>
      <c r="D13" s="138"/>
      <c r="E13" s="138"/>
      <c r="F13" s="139"/>
      <c r="G13" s="61">
        <f t="shared" si="0"/>
        <v>77760</v>
      </c>
      <c r="H13" s="20">
        <v>933120</v>
      </c>
    </row>
    <row r="14" spans="1:8" ht="39.6" customHeight="1" x14ac:dyDescent="0.3">
      <c r="A14" s="9" t="s">
        <v>65</v>
      </c>
      <c r="B14" s="137" t="s">
        <v>38</v>
      </c>
      <c r="C14" s="138"/>
      <c r="D14" s="138"/>
      <c r="E14" s="138"/>
      <c r="F14" s="139"/>
      <c r="G14" s="61">
        <f t="shared" si="0"/>
        <v>3200</v>
      </c>
      <c r="H14" s="20">
        <v>38400</v>
      </c>
    </row>
    <row r="15" spans="1:8" ht="27" customHeight="1" x14ac:dyDescent="0.3">
      <c r="A15" s="9" t="s">
        <v>66</v>
      </c>
      <c r="B15" s="137" t="s">
        <v>33</v>
      </c>
      <c r="C15" s="138"/>
      <c r="D15" s="138"/>
      <c r="E15" s="138"/>
      <c r="F15" s="139"/>
      <c r="G15" s="61">
        <f t="shared" si="0"/>
        <v>266.67</v>
      </c>
      <c r="H15" s="20">
        <v>3200.04</v>
      </c>
    </row>
    <row r="16" spans="1:8" ht="55.95" customHeight="1" x14ac:dyDescent="0.3">
      <c r="A16" s="9" t="s">
        <v>67</v>
      </c>
      <c r="B16" s="137" t="s">
        <v>39</v>
      </c>
      <c r="C16" s="138"/>
      <c r="D16" s="138"/>
      <c r="E16" s="138"/>
      <c r="F16" s="139"/>
      <c r="G16" s="61">
        <f t="shared" si="0"/>
        <v>160000</v>
      </c>
      <c r="H16" s="20">
        <v>1920000</v>
      </c>
    </row>
    <row r="17" spans="1:8" ht="30" customHeight="1" x14ac:dyDescent="0.3">
      <c r="A17" s="9" t="s">
        <v>8</v>
      </c>
      <c r="B17" s="31" t="s">
        <v>47</v>
      </c>
      <c r="C17" s="32"/>
      <c r="D17" s="32"/>
      <c r="E17" s="32"/>
      <c r="F17" s="33"/>
      <c r="G17" s="43">
        <f t="shared" si="0"/>
        <v>0</v>
      </c>
      <c r="H17" s="20">
        <v>0</v>
      </c>
    </row>
    <row r="18" spans="1:8" ht="29.4" customHeight="1" x14ac:dyDescent="0.3">
      <c r="A18" s="9" t="s">
        <v>48</v>
      </c>
      <c r="B18" s="137" t="s">
        <v>49</v>
      </c>
      <c r="C18" s="138"/>
      <c r="D18" s="138"/>
      <c r="E18" s="138"/>
      <c r="F18" s="139"/>
      <c r="G18" s="61">
        <f t="shared" si="0"/>
        <v>2500</v>
      </c>
      <c r="H18" s="20">
        <v>30000</v>
      </c>
    </row>
    <row r="19" spans="1:8" ht="34.950000000000003" customHeight="1" x14ac:dyDescent="0.3">
      <c r="A19" s="9" t="s">
        <v>46</v>
      </c>
      <c r="B19" s="31" t="s">
        <v>41</v>
      </c>
      <c r="C19" s="32"/>
      <c r="D19" s="32"/>
      <c r="E19" s="32"/>
      <c r="F19" s="33"/>
      <c r="G19" s="43">
        <f t="shared" si="0"/>
        <v>9150</v>
      </c>
      <c r="H19" s="20">
        <v>109800</v>
      </c>
    </row>
    <row r="20" spans="1:8" ht="46.2" customHeight="1" x14ac:dyDescent="0.3">
      <c r="A20" s="9" t="s">
        <v>68</v>
      </c>
      <c r="B20" s="147" t="s">
        <v>40</v>
      </c>
      <c r="C20" s="148"/>
      <c r="D20" s="148"/>
      <c r="E20" s="148"/>
      <c r="F20" s="149"/>
      <c r="G20" s="61">
        <f t="shared" si="0"/>
        <v>5468</v>
      </c>
      <c r="H20" s="21">
        <v>65616</v>
      </c>
    </row>
    <row r="21" spans="1:8" ht="40.950000000000003" customHeight="1" x14ac:dyDescent="0.3">
      <c r="A21" s="9" t="s">
        <v>69</v>
      </c>
      <c r="B21" s="140" t="s">
        <v>31</v>
      </c>
      <c r="C21" s="140"/>
      <c r="D21" s="140"/>
      <c r="E21" s="140"/>
      <c r="F21" s="140"/>
      <c r="G21" s="61">
        <f t="shared" si="0"/>
        <v>22233</v>
      </c>
      <c r="H21" s="53">
        <v>266796</v>
      </c>
    </row>
    <row r="22" spans="1:8" ht="15.6" customHeight="1" x14ac:dyDescent="0.3">
      <c r="A22" s="9" t="s">
        <v>70</v>
      </c>
      <c r="B22" s="140" t="s">
        <v>26</v>
      </c>
      <c r="C22" s="140"/>
      <c r="D22" s="140"/>
      <c r="E22" s="140"/>
      <c r="F22" s="140"/>
      <c r="G22" s="61">
        <f t="shared" si="0"/>
        <v>5000</v>
      </c>
      <c r="H22" s="53">
        <v>60000</v>
      </c>
    </row>
    <row r="23" spans="1:8" ht="15.9" customHeight="1" thickBot="1" x14ac:dyDescent="0.35">
      <c r="A23" s="52"/>
      <c r="B23" s="141" t="s">
        <v>0</v>
      </c>
      <c r="C23" s="142"/>
      <c r="D23" s="142"/>
      <c r="E23" s="142"/>
      <c r="F23" s="143"/>
      <c r="G23" s="50">
        <f>SUM(G11:G21)</f>
        <v>410161.27</v>
      </c>
      <c r="H23" s="51">
        <f>SUM(H11:H22)</f>
        <v>4981935.24</v>
      </c>
    </row>
    <row r="24" spans="1:8" ht="16.2" thickBot="1" x14ac:dyDescent="0.35">
      <c r="A24" s="23"/>
      <c r="B24" s="24"/>
      <c r="C24" s="24"/>
      <c r="D24" s="24"/>
      <c r="E24" s="24"/>
      <c r="F24" s="24"/>
      <c r="G24" s="45"/>
      <c r="H24" s="46"/>
    </row>
    <row r="25" spans="1:8" ht="30.9" customHeight="1" x14ac:dyDescent="0.35">
      <c r="A25" s="25" t="s">
        <v>9</v>
      </c>
      <c r="B25" s="131" t="s">
        <v>10</v>
      </c>
      <c r="C25" s="132"/>
      <c r="D25" s="132"/>
      <c r="E25" s="132"/>
      <c r="F25" s="133"/>
      <c r="G25" s="47"/>
      <c r="H25" s="27"/>
    </row>
    <row r="26" spans="1:8" ht="15.9" customHeight="1" thickBot="1" x14ac:dyDescent="0.35">
      <c r="A26" s="26" t="s">
        <v>11</v>
      </c>
      <c r="B26" s="134" t="s">
        <v>23</v>
      </c>
      <c r="C26" s="135"/>
      <c r="D26" s="135"/>
      <c r="E26" s="135"/>
      <c r="F26" s="136"/>
      <c r="G26" s="48">
        <f>H26/12</f>
        <v>116161.67</v>
      </c>
      <c r="H26" s="28">
        <v>1393940.04</v>
      </c>
    </row>
    <row r="27" spans="1:8" ht="15.9" customHeight="1" thickBot="1" x14ac:dyDescent="0.35">
      <c r="A27" s="49" t="s">
        <v>57</v>
      </c>
      <c r="B27" s="134" t="s">
        <v>58</v>
      </c>
      <c r="C27" s="135"/>
      <c r="D27" s="135"/>
      <c r="E27" s="135"/>
      <c r="F27" s="136"/>
      <c r="G27" s="48">
        <f>H27/12</f>
        <v>50000</v>
      </c>
      <c r="H27" s="51">
        <v>600000</v>
      </c>
    </row>
    <row r="28" spans="1:8" ht="15.9" customHeight="1" thickBot="1" x14ac:dyDescent="0.35">
      <c r="A28" s="5"/>
      <c r="B28" s="167" t="s">
        <v>1</v>
      </c>
      <c r="C28" s="168"/>
      <c r="D28" s="168"/>
      <c r="E28" s="168"/>
      <c r="F28" s="169"/>
      <c r="G28" s="44">
        <f>SUM(G26:G27)</f>
        <v>166161.66999999998</v>
      </c>
      <c r="H28" s="22">
        <f>SUM(H26:H27)</f>
        <v>1993940.04</v>
      </c>
    </row>
    <row r="29" spans="1:8" ht="15.9" customHeight="1" thickBot="1" x14ac:dyDescent="0.35">
      <c r="A29" s="171"/>
      <c r="B29" s="172"/>
      <c r="C29" s="172"/>
      <c r="D29" s="172"/>
      <c r="E29" s="172"/>
      <c r="F29" s="172"/>
      <c r="G29" s="172"/>
      <c r="H29" s="172"/>
    </row>
    <row r="30" spans="1:8" ht="15.9" customHeight="1" x14ac:dyDescent="0.35">
      <c r="A30" s="25" t="s">
        <v>12</v>
      </c>
      <c r="B30" s="179" t="s">
        <v>13</v>
      </c>
      <c r="C30" s="180"/>
      <c r="D30" s="180"/>
      <c r="E30" s="180"/>
      <c r="F30" s="181"/>
      <c r="G30" s="47"/>
      <c r="H30" s="29"/>
    </row>
    <row r="31" spans="1:8" ht="15.9" customHeight="1" x14ac:dyDescent="0.3">
      <c r="A31" s="63" t="s">
        <v>14</v>
      </c>
      <c r="B31" s="173" t="s">
        <v>50</v>
      </c>
      <c r="C31" s="174"/>
      <c r="D31" s="174"/>
      <c r="E31" s="174"/>
      <c r="F31" s="175"/>
      <c r="G31" s="62">
        <f>H31/12</f>
        <v>148800</v>
      </c>
      <c r="H31" s="67">
        <v>1785600</v>
      </c>
    </row>
    <row r="32" spans="1:8" ht="14.4" customHeight="1" x14ac:dyDescent="0.3">
      <c r="A32" s="63" t="s">
        <v>15</v>
      </c>
      <c r="B32" s="173" t="s">
        <v>34</v>
      </c>
      <c r="C32" s="174"/>
      <c r="D32" s="174"/>
      <c r="E32" s="174"/>
      <c r="F32" s="175"/>
      <c r="G32" s="62">
        <f t="shared" ref="G32:G42" si="1">H32/12</f>
        <v>18900</v>
      </c>
      <c r="H32" s="67">
        <v>226800</v>
      </c>
    </row>
    <row r="33" spans="1:8" ht="22.2" customHeight="1" x14ac:dyDescent="0.3">
      <c r="A33" s="63" t="s">
        <v>16</v>
      </c>
      <c r="B33" s="176" t="s">
        <v>52</v>
      </c>
      <c r="C33" s="177"/>
      <c r="D33" s="177"/>
      <c r="E33" s="177"/>
      <c r="F33" s="178"/>
      <c r="G33" s="62">
        <f t="shared" si="1"/>
        <v>15000</v>
      </c>
      <c r="H33" s="67">
        <v>180000</v>
      </c>
    </row>
    <row r="34" spans="1:8" ht="15.9" customHeight="1" x14ac:dyDescent="0.3">
      <c r="A34" s="63" t="s">
        <v>35</v>
      </c>
      <c r="B34" s="164" t="s">
        <v>24</v>
      </c>
      <c r="C34" s="165"/>
      <c r="D34" s="165"/>
      <c r="E34" s="165"/>
      <c r="F34" s="166"/>
      <c r="G34" s="62">
        <f t="shared" si="1"/>
        <v>1250</v>
      </c>
      <c r="H34" s="67">
        <v>15000</v>
      </c>
    </row>
    <row r="35" spans="1:8" ht="15.9" customHeight="1" x14ac:dyDescent="0.3">
      <c r="A35" s="63" t="s">
        <v>17</v>
      </c>
      <c r="B35" s="164" t="s">
        <v>32</v>
      </c>
      <c r="C35" s="165"/>
      <c r="D35" s="165"/>
      <c r="E35" s="165"/>
      <c r="F35" s="166"/>
      <c r="G35" s="62">
        <f t="shared" si="1"/>
        <v>3300</v>
      </c>
      <c r="H35" s="67">
        <v>39600</v>
      </c>
    </row>
    <row r="36" spans="1:8" ht="15.9" customHeight="1" x14ac:dyDescent="0.3">
      <c r="A36" s="63" t="s">
        <v>18</v>
      </c>
      <c r="B36" s="164" t="s">
        <v>27</v>
      </c>
      <c r="C36" s="165"/>
      <c r="D36" s="165"/>
      <c r="E36" s="165"/>
      <c r="F36" s="166"/>
      <c r="G36" s="62">
        <f t="shared" si="1"/>
        <v>25006</v>
      </c>
      <c r="H36" s="67">
        <v>300072</v>
      </c>
    </row>
    <row r="37" spans="1:8" ht="15.9" customHeight="1" x14ac:dyDescent="0.3">
      <c r="A37" s="63" t="s">
        <v>19</v>
      </c>
      <c r="B37" s="164" t="s">
        <v>25</v>
      </c>
      <c r="C37" s="165"/>
      <c r="D37" s="165"/>
      <c r="E37" s="165"/>
      <c r="F37" s="166"/>
      <c r="G37" s="62">
        <f t="shared" si="1"/>
        <v>835</v>
      </c>
      <c r="H37" s="67">
        <v>10020</v>
      </c>
    </row>
    <row r="38" spans="1:8" ht="15.9" customHeight="1" x14ac:dyDescent="0.3">
      <c r="A38" s="63" t="s">
        <v>20</v>
      </c>
      <c r="B38" s="164" t="s">
        <v>53</v>
      </c>
      <c r="C38" s="165"/>
      <c r="D38" s="165"/>
      <c r="E38" s="165"/>
      <c r="F38" s="166"/>
      <c r="G38" s="62">
        <f t="shared" si="1"/>
        <v>500</v>
      </c>
      <c r="H38" s="67">
        <v>6000</v>
      </c>
    </row>
    <row r="39" spans="1:8" ht="15.9" customHeight="1" x14ac:dyDescent="0.3">
      <c r="A39" s="63" t="s">
        <v>21</v>
      </c>
      <c r="B39" s="64" t="s">
        <v>56</v>
      </c>
      <c r="C39" s="65"/>
      <c r="D39" s="65"/>
      <c r="E39" s="65"/>
      <c r="F39" s="66"/>
      <c r="G39" s="62">
        <f t="shared" si="1"/>
        <v>4167</v>
      </c>
      <c r="H39" s="67">
        <v>50004</v>
      </c>
    </row>
    <row r="40" spans="1:8" ht="15.9" customHeight="1" x14ac:dyDescent="0.3">
      <c r="A40" s="63" t="s">
        <v>22</v>
      </c>
      <c r="B40" s="64" t="s">
        <v>36</v>
      </c>
      <c r="C40" s="65"/>
      <c r="D40" s="65"/>
      <c r="E40" s="65"/>
      <c r="F40" s="66"/>
      <c r="G40" s="62">
        <f t="shared" si="1"/>
        <v>21430.6</v>
      </c>
      <c r="H40" s="67">
        <v>257167.19999999998</v>
      </c>
    </row>
    <row r="41" spans="1:8" ht="20.399999999999999" customHeight="1" x14ac:dyDescent="0.3">
      <c r="A41" s="8" t="s">
        <v>54</v>
      </c>
      <c r="B41" s="173" t="s">
        <v>60</v>
      </c>
      <c r="C41" s="174"/>
      <c r="D41" s="174"/>
      <c r="E41" s="174"/>
      <c r="F41" s="175"/>
      <c r="G41" s="62">
        <f t="shared" si="1"/>
        <v>38000</v>
      </c>
      <c r="H41" s="54">
        <v>456000</v>
      </c>
    </row>
    <row r="42" spans="1:8" ht="20.399999999999999" customHeight="1" thickBot="1" x14ac:dyDescent="0.35">
      <c r="A42" s="63" t="s">
        <v>55</v>
      </c>
      <c r="B42" s="173" t="s">
        <v>59</v>
      </c>
      <c r="C42" s="174"/>
      <c r="D42" s="174"/>
      <c r="E42" s="174"/>
      <c r="F42" s="175"/>
      <c r="G42" s="62">
        <f t="shared" si="1"/>
        <v>18000</v>
      </c>
      <c r="H42" s="68">
        <v>216000</v>
      </c>
    </row>
    <row r="43" spans="1:8" ht="15.75" customHeight="1" thickBot="1" x14ac:dyDescent="0.35">
      <c r="A43" s="5"/>
      <c r="B43" s="167" t="s">
        <v>2</v>
      </c>
      <c r="C43" s="168"/>
      <c r="D43" s="168"/>
      <c r="E43" s="168"/>
      <c r="F43" s="169"/>
      <c r="G43" s="44">
        <f>SUM(G31:G42)</f>
        <v>295188.59999999998</v>
      </c>
      <c r="H43" s="30">
        <f>SUM(H31:H42)</f>
        <v>3542263.2</v>
      </c>
    </row>
    <row r="44" spans="1:8" ht="15.9" customHeight="1" thickBot="1" x14ac:dyDescent="0.35">
      <c r="A44" s="6"/>
      <c r="B44" s="167" t="s">
        <v>37</v>
      </c>
      <c r="C44" s="168"/>
      <c r="D44" s="168"/>
      <c r="E44" s="168"/>
      <c r="F44" s="169"/>
      <c r="G44" s="44">
        <f>G23+G28+G43</f>
        <v>871511.53999999992</v>
      </c>
      <c r="H44" s="30">
        <f>H23+H28+H43</f>
        <v>10518138.48</v>
      </c>
    </row>
    <row r="45" spans="1:8" ht="15.6" x14ac:dyDescent="0.3">
      <c r="A45" s="2"/>
      <c r="B45" s="3"/>
      <c r="C45" s="3"/>
      <c r="D45" s="3"/>
      <c r="E45" s="3"/>
      <c r="F45" s="3"/>
      <c r="G45" s="11"/>
    </row>
    <row r="46" spans="1:8" ht="17.399999999999999" x14ac:dyDescent="0.3">
      <c r="A46" s="2"/>
      <c r="B46" s="3"/>
      <c r="C46" s="3"/>
      <c r="D46" s="3"/>
      <c r="E46" s="3"/>
      <c r="F46" s="3"/>
      <c r="G46" s="11"/>
      <c r="H46" s="13"/>
    </row>
    <row r="47" spans="1:8" ht="15.6" x14ac:dyDescent="0.3">
      <c r="A47" s="2"/>
      <c r="B47" s="3"/>
      <c r="C47" s="3"/>
      <c r="D47" s="3"/>
      <c r="E47" s="3"/>
      <c r="F47" s="3"/>
      <c r="G47" s="11"/>
      <c r="H47" s="11"/>
    </row>
  </sheetData>
  <mergeCells count="39">
    <mergeCell ref="B43:F43"/>
    <mergeCell ref="B44:F44"/>
    <mergeCell ref="A29:H29"/>
    <mergeCell ref="B36:F36"/>
    <mergeCell ref="B41:F41"/>
    <mergeCell ref="B33:F33"/>
    <mergeCell ref="B30:F30"/>
    <mergeCell ref="B32:F32"/>
    <mergeCell ref="B31:F31"/>
    <mergeCell ref="B34:F34"/>
    <mergeCell ref="B35:F35"/>
    <mergeCell ref="B42:F42"/>
    <mergeCell ref="B37:F37"/>
    <mergeCell ref="B4:F4"/>
    <mergeCell ref="B5:F5"/>
    <mergeCell ref="B7:F7"/>
    <mergeCell ref="B6:F6"/>
    <mergeCell ref="B38:F38"/>
    <mergeCell ref="B28:F28"/>
    <mergeCell ref="B18:F18"/>
    <mergeCell ref="B22:F22"/>
    <mergeCell ref="B27:F27"/>
    <mergeCell ref="A8:H8"/>
    <mergeCell ref="A1:H1"/>
    <mergeCell ref="A2:H2"/>
    <mergeCell ref="A3:H3"/>
    <mergeCell ref="B25:F25"/>
    <mergeCell ref="B26:F26"/>
    <mergeCell ref="B15:F15"/>
    <mergeCell ref="B14:F14"/>
    <mergeCell ref="B21:F21"/>
    <mergeCell ref="B23:F23"/>
    <mergeCell ref="B10:F10"/>
    <mergeCell ref="B11:F11"/>
    <mergeCell ref="B12:F12"/>
    <mergeCell ref="B13:F13"/>
    <mergeCell ref="B16:F16"/>
    <mergeCell ref="B20:F20"/>
    <mergeCell ref="B9:F9"/>
  </mergeCells>
  <phoneticPr fontId="5" type="noConversion"/>
  <pageMargins left="0.25" right="0.25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C2454-2A70-48BA-96FB-275A9F5BBF5D}">
  <sheetPr>
    <pageSetUpPr fitToPage="1"/>
  </sheetPr>
  <dimension ref="A1:I61"/>
  <sheetViews>
    <sheetView tabSelected="1" topLeftCell="A4" zoomScale="80" zoomScaleNormal="80" workbookViewId="0">
      <selection activeCell="L54" sqref="L54"/>
    </sheetView>
  </sheetViews>
  <sheetFormatPr defaultRowHeight="14.4" outlineLevelRow="1" x14ac:dyDescent="0.3"/>
  <cols>
    <col min="1" max="1" width="6.5546875" customWidth="1"/>
    <col min="2" max="2" width="69.88671875" customWidth="1"/>
    <col min="3" max="3" width="17.33203125" customWidth="1"/>
    <col min="4" max="4" width="15.6640625" style="101" customWidth="1"/>
    <col min="5" max="5" width="21" style="101" customWidth="1"/>
    <col min="6" max="6" width="21.6640625" style="101" customWidth="1"/>
  </cols>
  <sheetData>
    <row r="1" spans="1:9" ht="78.75" customHeight="1" x14ac:dyDescent="0.3">
      <c r="A1" s="186" t="s">
        <v>154</v>
      </c>
      <c r="B1" s="186"/>
      <c r="C1" s="186"/>
      <c r="D1" s="186"/>
      <c r="E1" s="186"/>
      <c r="F1" s="186"/>
    </row>
    <row r="2" spans="1:9" ht="18.75" customHeight="1" x14ac:dyDescent="0.3">
      <c r="A2" s="187" t="s">
        <v>126</v>
      </c>
      <c r="B2" s="187"/>
      <c r="C2" s="187"/>
      <c r="D2" s="187"/>
      <c r="E2" s="187"/>
      <c r="F2" s="187"/>
    </row>
    <row r="3" spans="1:9" x14ac:dyDescent="0.3">
      <c r="A3" s="188"/>
      <c r="B3" s="188"/>
      <c r="C3" s="188"/>
      <c r="D3" s="188"/>
      <c r="E3" s="188"/>
      <c r="F3" s="188"/>
    </row>
    <row r="4" spans="1:9" ht="15" thickBot="1" x14ac:dyDescent="0.35">
      <c r="A4" s="189"/>
      <c r="B4" s="189"/>
      <c r="C4" s="189"/>
      <c r="D4" s="189"/>
      <c r="E4" s="189"/>
      <c r="F4" s="189"/>
    </row>
    <row r="5" spans="1:9" ht="39" customHeight="1" thickBot="1" x14ac:dyDescent="0.35">
      <c r="A5" s="71" t="s">
        <v>77</v>
      </c>
      <c r="B5" s="72" t="s">
        <v>125</v>
      </c>
      <c r="C5" s="57" t="s">
        <v>74</v>
      </c>
      <c r="D5" s="95" t="s">
        <v>78</v>
      </c>
      <c r="E5" s="58" t="s">
        <v>75</v>
      </c>
      <c r="F5" s="59" t="s">
        <v>152</v>
      </c>
    </row>
    <row r="6" spans="1:9" ht="16.5" customHeight="1" thickBot="1" x14ac:dyDescent="0.35">
      <c r="A6" s="183" t="s">
        <v>129</v>
      </c>
      <c r="B6" s="184"/>
      <c r="C6" s="184"/>
      <c r="D6" s="184"/>
      <c r="E6" s="184"/>
      <c r="F6" s="185"/>
    </row>
    <row r="7" spans="1:9" ht="31.8" thickBot="1" x14ac:dyDescent="0.35">
      <c r="A7" s="82" t="s">
        <v>71</v>
      </c>
      <c r="B7" s="79" t="s">
        <v>124</v>
      </c>
      <c r="C7" s="70">
        <v>21474.5</v>
      </c>
      <c r="D7" s="70">
        <v>42</v>
      </c>
      <c r="E7" s="80">
        <f>C7*D7</f>
        <v>901929</v>
      </c>
      <c r="F7" s="81">
        <f>E7*12</f>
        <v>10823148</v>
      </c>
      <c r="I7" s="124"/>
    </row>
    <row r="8" spans="1:9" ht="16.2" thickBot="1" x14ac:dyDescent="0.35">
      <c r="A8" s="96" t="s">
        <v>79</v>
      </c>
      <c r="B8" s="97" t="s">
        <v>151</v>
      </c>
      <c r="C8" s="77"/>
      <c r="D8" s="77"/>
      <c r="E8" s="98">
        <v>29000</v>
      </c>
      <c r="F8" s="123">
        <f>E8*12</f>
        <v>348000</v>
      </c>
    </row>
    <row r="9" spans="1:9" ht="16.2" thickBot="1" x14ac:dyDescent="0.35">
      <c r="A9" s="119"/>
      <c r="B9" s="120" t="s">
        <v>130</v>
      </c>
      <c r="C9" s="121"/>
      <c r="D9" s="121"/>
      <c r="E9" s="122">
        <f>SUM(E7:E8)</f>
        <v>930929</v>
      </c>
      <c r="F9" s="122">
        <f>SUM(F7:F8)</f>
        <v>11171148</v>
      </c>
    </row>
    <row r="10" spans="1:9" ht="16.5" customHeight="1" thickBot="1" x14ac:dyDescent="0.35">
      <c r="A10" s="183" t="s">
        <v>128</v>
      </c>
      <c r="B10" s="184"/>
      <c r="C10" s="184"/>
      <c r="D10" s="184"/>
      <c r="E10" s="184"/>
      <c r="F10" s="185"/>
    </row>
    <row r="11" spans="1:9" ht="50.25" customHeight="1" x14ac:dyDescent="0.3">
      <c r="A11" s="104" t="s">
        <v>71</v>
      </c>
      <c r="B11" s="105" t="s">
        <v>72</v>
      </c>
      <c r="C11" s="105"/>
      <c r="D11" s="106">
        <f>SUM(D12:D18)</f>
        <v>7.7125767771077323</v>
      </c>
      <c r="E11" s="106">
        <f>SUM(E12:E18)</f>
        <v>165623.73000000001</v>
      </c>
      <c r="F11" s="106">
        <f>E11*12</f>
        <v>1987484.7600000002</v>
      </c>
    </row>
    <row r="12" spans="1:9" ht="56.25" customHeight="1" x14ac:dyDescent="0.3">
      <c r="A12" s="55" t="s">
        <v>7</v>
      </c>
      <c r="B12" s="99" t="s">
        <v>108</v>
      </c>
      <c r="C12" s="99"/>
      <c r="D12" s="100">
        <f>E12/C7</f>
        <v>6.2131239376935437</v>
      </c>
      <c r="E12" s="100">
        <f>133423.73</f>
        <v>133423.73000000001</v>
      </c>
      <c r="F12" s="100">
        <f>E12*12</f>
        <v>1601084.7600000002</v>
      </c>
    </row>
    <row r="13" spans="1:9" ht="31.2" outlineLevel="1" x14ac:dyDescent="0.3">
      <c r="A13" s="55" t="s">
        <v>141</v>
      </c>
      <c r="B13" s="99" t="s">
        <v>162</v>
      </c>
      <c r="C13" s="99"/>
      <c r="D13" s="100"/>
      <c r="E13" s="100"/>
      <c r="F13" s="100">
        <f t="shared" ref="F13:F18" si="0">E13*12</f>
        <v>0</v>
      </c>
    </row>
    <row r="14" spans="1:9" ht="15.6" outlineLevel="1" x14ac:dyDescent="0.3">
      <c r="A14" s="55" t="s">
        <v>142</v>
      </c>
      <c r="B14" s="99" t="s">
        <v>139</v>
      </c>
      <c r="C14" s="99"/>
      <c r="D14" s="100"/>
      <c r="E14" s="100"/>
      <c r="F14" s="100">
        <f t="shared" si="0"/>
        <v>0</v>
      </c>
    </row>
    <row r="15" spans="1:9" ht="31.2" outlineLevel="1" x14ac:dyDescent="0.3">
      <c r="A15" s="55" t="s">
        <v>143</v>
      </c>
      <c r="B15" s="99" t="s">
        <v>163</v>
      </c>
      <c r="C15" s="99"/>
      <c r="D15" s="100"/>
      <c r="E15" s="100"/>
      <c r="F15" s="100">
        <f t="shared" si="0"/>
        <v>0</v>
      </c>
    </row>
    <row r="16" spans="1:9" ht="31.2" outlineLevel="1" x14ac:dyDescent="0.3">
      <c r="A16" s="55" t="s">
        <v>144</v>
      </c>
      <c r="B16" s="99" t="s">
        <v>165</v>
      </c>
      <c r="C16" s="99"/>
      <c r="D16" s="100"/>
      <c r="E16" s="100"/>
      <c r="F16" s="100">
        <f t="shared" si="0"/>
        <v>0</v>
      </c>
    </row>
    <row r="17" spans="1:6" ht="15.6" outlineLevel="1" x14ac:dyDescent="0.3">
      <c r="A17" s="55" t="s">
        <v>145</v>
      </c>
      <c r="B17" s="99" t="s">
        <v>164</v>
      </c>
      <c r="C17" s="99"/>
      <c r="D17" s="100"/>
      <c r="E17" s="100"/>
      <c r="F17" s="100">
        <f t="shared" si="0"/>
        <v>0</v>
      </c>
    </row>
    <row r="18" spans="1:6" ht="87.75" customHeight="1" x14ac:dyDescent="0.3">
      <c r="A18" s="55" t="s">
        <v>63</v>
      </c>
      <c r="B18" s="56" t="s">
        <v>73</v>
      </c>
      <c r="C18" s="56"/>
      <c r="D18" s="100">
        <f>E18/C7</f>
        <v>1.4994528394141888</v>
      </c>
      <c r="E18" s="127">
        <f>21200+11000</f>
        <v>32200</v>
      </c>
      <c r="F18" s="100">
        <f t="shared" si="0"/>
        <v>386400</v>
      </c>
    </row>
    <row r="19" spans="1:6" ht="15.6" hidden="1" outlineLevel="1" x14ac:dyDescent="0.3">
      <c r="A19" s="55" t="s">
        <v>146</v>
      </c>
      <c r="B19" s="99" t="s">
        <v>140</v>
      </c>
      <c r="C19" s="56"/>
      <c r="D19" s="100"/>
      <c r="E19" s="100"/>
      <c r="F19" s="100"/>
    </row>
    <row r="20" spans="1:6" ht="46.8" collapsed="1" x14ac:dyDescent="0.3">
      <c r="A20" s="107" t="s">
        <v>79</v>
      </c>
      <c r="B20" s="108" t="s">
        <v>80</v>
      </c>
      <c r="C20" s="108"/>
      <c r="D20" s="109">
        <f>SUM(D21:D29)</f>
        <v>10.982349763673193</v>
      </c>
      <c r="E20" s="109">
        <f>SUM(E21:E29)</f>
        <v>235840.47</v>
      </c>
      <c r="F20" s="109">
        <f>E20*12</f>
        <v>2830085.64</v>
      </c>
    </row>
    <row r="21" spans="1:6" ht="52.8" customHeight="1" x14ac:dyDescent="0.3">
      <c r="A21" s="55" t="s">
        <v>11</v>
      </c>
      <c r="B21" s="56" t="s">
        <v>81</v>
      </c>
      <c r="C21" s="56"/>
      <c r="D21" s="100">
        <f>E21/$C$7</f>
        <v>3.8184823860858228</v>
      </c>
      <c r="E21" s="100">
        <v>82000</v>
      </c>
      <c r="F21" s="100">
        <f>E21*12</f>
        <v>984000</v>
      </c>
    </row>
    <row r="22" spans="1:6" ht="64.8" customHeight="1" x14ac:dyDescent="0.3">
      <c r="A22" s="55" t="s">
        <v>57</v>
      </c>
      <c r="B22" s="99" t="s">
        <v>167</v>
      </c>
      <c r="C22" s="99"/>
      <c r="D22" s="100">
        <f t="shared" ref="D22:D28" si="1">E22/$C$7</f>
        <v>0.79163659223730476</v>
      </c>
      <c r="E22" s="100">
        <f>17000</f>
        <v>17000</v>
      </c>
      <c r="F22" s="100">
        <f t="shared" ref="F22:F29" si="2">E22*12</f>
        <v>204000</v>
      </c>
    </row>
    <row r="23" spans="1:6" ht="21.6" hidden="1" customHeight="1" outlineLevel="1" x14ac:dyDescent="0.3">
      <c r="A23" s="55" t="s">
        <v>147</v>
      </c>
      <c r="B23" s="99" t="s">
        <v>166</v>
      </c>
      <c r="C23" s="99"/>
      <c r="D23" s="100"/>
      <c r="E23" s="100"/>
      <c r="F23" s="100">
        <f t="shared" si="2"/>
        <v>0</v>
      </c>
    </row>
    <row r="24" spans="1:6" ht="31.2" collapsed="1" x14ac:dyDescent="0.3">
      <c r="A24" s="55" t="s">
        <v>82</v>
      </c>
      <c r="B24" s="56" t="s">
        <v>109</v>
      </c>
      <c r="C24" s="56"/>
      <c r="D24" s="100">
        <f t="shared" si="1"/>
        <v>4.0495471373023815</v>
      </c>
      <c r="E24" s="127">
        <v>86962</v>
      </c>
      <c r="F24" s="100">
        <f t="shared" si="2"/>
        <v>1043544</v>
      </c>
    </row>
    <row r="25" spans="1:6" ht="15.6" x14ac:dyDescent="0.3">
      <c r="A25" s="55" t="s">
        <v>83</v>
      </c>
      <c r="B25" s="56" t="s">
        <v>110</v>
      </c>
      <c r="C25" s="56"/>
      <c r="D25" s="100">
        <f t="shared" si="1"/>
        <v>0.16680248667023678</v>
      </c>
      <c r="E25" s="127">
        <v>3582</v>
      </c>
      <c r="F25" s="100">
        <f t="shared" si="2"/>
        <v>42984</v>
      </c>
    </row>
    <row r="26" spans="1:6" ht="15.6" x14ac:dyDescent="0.3">
      <c r="A26" s="55" t="s">
        <v>85</v>
      </c>
      <c r="B26" s="56" t="s">
        <v>33</v>
      </c>
      <c r="C26" s="56"/>
      <c r="D26" s="100">
        <f t="shared" si="1"/>
        <v>1.2417984120701298E-2</v>
      </c>
      <c r="E26" s="100">
        <v>266.67</v>
      </c>
      <c r="F26" s="100">
        <f t="shared" si="2"/>
        <v>3200.04</v>
      </c>
    </row>
    <row r="27" spans="1:6" ht="31.2" x14ac:dyDescent="0.3">
      <c r="A27" s="55" t="s">
        <v>86</v>
      </c>
      <c r="B27" s="56" t="s">
        <v>84</v>
      </c>
      <c r="C27" s="56"/>
      <c r="D27" s="100">
        <f t="shared" si="1"/>
        <v>0.40079163659223727</v>
      </c>
      <c r="E27" s="100">
        <f>8680-73.2</f>
        <v>8606.7999999999993</v>
      </c>
      <c r="F27" s="100">
        <f t="shared" si="2"/>
        <v>103281.59999999999</v>
      </c>
    </row>
    <row r="28" spans="1:6" ht="31.2" x14ac:dyDescent="0.3">
      <c r="A28" s="55" t="s">
        <v>111</v>
      </c>
      <c r="B28" s="56" t="s">
        <v>87</v>
      </c>
      <c r="C28" s="56"/>
      <c r="D28" s="100">
        <f t="shared" si="1"/>
        <v>1.0353209620712938</v>
      </c>
      <c r="E28" s="100">
        <v>22233</v>
      </c>
      <c r="F28" s="100">
        <f t="shared" si="2"/>
        <v>266796</v>
      </c>
    </row>
    <row r="29" spans="1:6" ht="15.6" x14ac:dyDescent="0.3">
      <c r="A29" s="55" t="s">
        <v>112</v>
      </c>
      <c r="B29" s="56" t="s">
        <v>114</v>
      </c>
      <c r="C29" s="56"/>
      <c r="D29" s="100">
        <f>E29/$C$7</f>
        <v>0.70735057859321526</v>
      </c>
      <c r="E29" s="100">
        <v>15190</v>
      </c>
      <c r="F29" s="100">
        <f t="shared" si="2"/>
        <v>182280</v>
      </c>
    </row>
    <row r="30" spans="1:6" ht="22.5" customHeight="1" x14ac:dyDescent="0.3">
      <c r="A30" s="107" t="s">
        <v>88</v>
      </c>
      <c r="B30" s="108" t="s">
        <v>89</v>
      </c>
      <c r="C30" s="108"/>
      <c r="D30" s="109">
        <f>SUM(D31:D35)</f>
        <v>8.9253300426086746</v>
      </c>
      <c r="E30" s="109">
        <f>SUM(E31:E35)</f>
        <v>191667</v>
      </c>
      <c r="F30" s="109">
        <f>E30*12</f>
        <v>2300004</v>
      </c>
    </row>
    <row r="31" spans="1:6" ht="46.8" x14ac:dyDescent="0.3">
      <c r="A31" s="55" t="s">
        <v>14</v>
      </c>
      <c r="B31" s="56" t="s">
        <v>113</v>
      </c>
      <c r="C31" s="56"/>
      <c r="D31" s="100">
        <f>E31/$C$7</f>
        <v>7.4506973387040443</v>
      </c>
      <c r="E31" s="100">
        <v>160000</v>
      </c>
      <c r="F31" s="100">
        <f>E31*12</f>
        <v>1920000</v>
      </c>
    </row>
    <row r="32" spans="1:6" ht="46.8" x14ac:dyDescent="0.3">
      <c r="A32" s="55" t="s">
        <v>15</v>
      </c>
      <c r="B32" s="56" t="s">
        <v>90</v>
      </c>
      <c r="C32" s="56"/>
      <c r="D32" s="100">
        <f t="shared" ref="D32:D35" si="3">E32/$C$7</f>
        <v>0.46566858366900277</v>
      </c>
      <c r="E32" s="100">
        <v>10000</v>
      </c>
      <c r="F32" s="100">
        <f t="shared" ref="F32:F35" si="4">E32*12</f>
        <v>120000</v>
      </c>
    </row>
    <row r="33" spans="1:6" ht="31.2" hidden="1" outlineLevel="1" x14ac:dyDescent="0.3">
      <c r="A33" s="55" t="s">
        <v>148</v>
      </c>
      <c r="B33" s="56" t="s">
        <v>168</v>
      </c>
      <c r="C33" s="56"/>
      <c r="D33" s="100"/>
      <c r="E33" s="100"/>
      <c r="F33" s="100">
        <f t="shared" si="4"/>
        <v>0</v>
      </c>
    </row>
    <row r="34" spans="1:6" ht="31.2" collapsed="1" x14ac:dyDescent="0.3">
      <c r="A34" s="55" t="s">
        <v>16</v>
      </c>
      <c r="B34" s="56" t="s">
        <v>91</v>
      </c>
      <c r="C34" s="56"/>
      <c r="D34" s="100">
        <f t="shared" si="3"/>
        <v>0.23283429183450138</v>
      </c>
      <c r="E34" s="100">
        <v>5000</v>
      </c>
      <c r="F34" s="100">
        <f t="shared" si="4"/>
        <v>60000</v>
      </c>
    </row>
    <row r="35" spans="1:6" ht="15.6" x14ac:dyDescent="0.3">
      <c r="A35" s="55" t="s">
        <v>155</v>
      </c>
      <c r="B35" s="56" t="s">
        <v>156</v>
      </c>
      <c r="C35" s="56"/>
      <c r="D35" s="100">
        <f t="shared" si="3"/>
        <v>0.77612982840112688</v>
      </c>
      <c r="E35" s="100">
        <v>16667</v>
      </c>
      <c r="F35" s="100">
        <f t="shared" si="4"/>
        <v>200004</v>
      </c>
    </row>
    <row r="36" spans="1:6" ht="31.2" x14ac:dyDescent="0.3">
      <c r="A36" s="107" t="s">
        <v>92</v>
      </c>
      <c r="B36" s="108" t="s">
        <v>93</v>
      </c>
      <c r="C36" s="108"/>
      <c r="D36" s="110">
        <f>SUM(D37:D55)</f>
        <v>14.130610724347481</v>
      </c>
      <c r="E36" s="110">
        <f>SUM(E37:E55)</f>
        <v>303447.8</v>
      </c>
      <c r="F36" s="110">
        <f>E36*12</f>
        <v>3641373.5999999996</v>
      </c>
    </row>
    <row r="37" spans="1:6" ht="15.6" x14ac:dyDescent="0.3">
      <c r="A37" s="55" t="s">
        <v>94</v>
      </c>
      <c r="B37" s="56" t="s">
        <v>34</v>
      </c>
      <c r="C37" s="56"/>
      <c r="D37" s="100">
        <f>E37/$C$7</f>
        <v>1.0145754266688398</v>
      </c>
      <c r="E37" s="100">
        <v>21787.5</v>
      </c>
      <c r="F37" s="100">
        <f>E37*12</f>
        <v>261450</v>
      </c>
    </row>
    <row r="38" spans="1:6" ht="15.6" x14ac:dyDescent="0.3">
      <c r="A38" s="55" t="s">
        <v>95</v>
      </c>
      <c r="B38" s="56" t="s">
        <v>116</v>
      </c>
      <c r="C38" s="56"/>
      <c r="D38" s="100">
        <f t="shared" ref="D38:D55" si="5">E38/$C$7</f>
        <v>1.800135043889264</v>
      </c>
      <c r="E38" s="100">
        <f>8657+30000</f>
        <v>38657</v>
      </c>
      <c r="F38" s="100">
        <f t="shared" ref="F38:F55" si="6">E38*12</f>
        <v>463884</v>
      </c>
    </row>
    <row r="39" spans="1:6" ht="15.6" x14ac:dyDescent="0.3">
      <c r="A39" s="55" t="s">
        <v>97</v>
      </c>
      <c r="B39" s="56" t="s">
        <v>159</v>
      </c>
      <c r="C39" s="56"/>
      <c r="D39" s="100">
        <f t="shared" si="5"/>
        <v>3.0734126522154184</v>
      </c>
      <c r="E39" s="100">
        <v>66000</v>
      </c>
      <c r="F39" s="100">
        <f>E39*12</f>
        <v>792000</v>
      </c>
    </row>
    <row r="40" spans="1:6" ht="15.6" x14ac:dyDescent="0.3">
      <c r="A40" s="55" t="s">
        <v>98</v>
      </c>
      <c r="B40" s="56" t="s">
        <v>59</v>
      </c>
      <c r="C40" s="56"/>
      <c r="D40" s="100">
        <f t="shared" si="5"/>
        <v>0.83820345060420498</v>
      </c>
      <c r="E40" s="100">
        <v>18000</v>
      </c>
      <c r="F40" s="100">
        <f t="shared" si="6"/>
        <v>216000</v>
      </c>
    </row>
    <row r="41" spans="1:6" ht="15.6" x14ac:dyDescent="0.3">
      <c r="A41" s="55" t="s">
        <v>99</v>
      </c>
      <c r="B41" s="56" t="s">
        <v>96</v>
      </c>
      <c r="C41" s="56"/>
      <c r="D41" s="100">
        <f t="shared" si="5"/>
        <v>0.2546275815502107</v>
      </c>
      <c r="E41" s="100">
        <v>5468</v>
      </c>
      <c r="F41" s="100">
        <f t="shared" si="6"/>
        <v>65616</v>
      </c>
    </row>
    <row r="42" spans="1:6" ht="15.6" x14ac:dyDescent="0.3">
      <c r="A42" s="55" t="s">
        <v>100</v>
      </c>
      <c r="B42" s="56" t="s">
        <v>115</v>
      </c>
      <c r="C42" s="56"/>
      <c r="D42" s="100">
        <f t="shared" si="5"/>
        <v>0.12805886050897577</v>
      </c>
      <c r="E42" s="100">
        <v>2750</v>
      </c>
      <c r="F42" s="100">
        <f t="shared" si="6"/>
        <v>33000</v>
      </c>
    </row>
    <row r="43" spans="1:6" ht="15.6" x14ac:dyDescent="0.3">
      <c r="A43" s="55" t="s">
        <v>102</v>
      </c>
      <c r="B43" s="56" t="s">
        <v>32</v>
      </c>
      <c r="C43" s="56"/>
      <c r="D43" s="100">
        <f t="shared" si="5"/>
        <v>0.15367063261077091</v>
      </c>
      <c r="E43" s="100">
        <v>3300</v>
      </c>
      <c r="F43" s="100">
        <f t="shared" si="6"/>
        <v>39600</v>
      </c>
    </row>
    <row r="44" spans="1:6" ht="17.25" customHeight="1" x14ac:dyDescent="0.3">
      <c r="A44" s="55" t="s">
        <v>103</v>
      </c>
      <c r="B44" s="56" t="s">
        <v>50</v>
      </c>
      <c r="C44" s="56"/>
      <c r="D44" s="100">
        <f t="shared" si="5"/>
        <v>3.4599175766606907</v>
      </c>
      <c r="E44" s="100">
        <f>74300</f>
        <v>74300</v>
      </c>
      <c r="F44" s="100">
        <f t="shared" si="6"/>
        <v>891600</v>
      </c>
    </row>
    <row r="45" spans="1:6" ht="17.25" customHeight="1" x14ac:dyDescent="0.3">
      <c r="A45" s="55" t="s">
        <v>104</v>
      </c>
      <c r="B45" s="56" t="s">
        <v>117</v>
      </c>
      <c r="C45" s="56"/>
      <c r="D45" s="100">
        <f t="shared" si="5"/>
        <v>1.7162588185988035</v>
      </c>
      <c r="E45" s="100">
        <f>36855.8</f>
        <v>36855.800000000003</v>
      </c>
      <c r="F45" s="100">
        <f t="shared" si="6"/>
        <v>442269.60000000003</v>
      </c>
    </row>
    <row r="46" spans="1:6" ht="17.25" customHeight="1" x14ac:dyDescent="0.3">
      <c r="A46" s="55" t="s">
        <v>105</v>
      </c>
      <c r="B46" s="56" t="s">
        <v>157</v>
      </c>
      <c r="C46" s="56"/>
      <c r="D46" s="100">
        <f t="shared" si="5"/>
        <v>0.13583552585624811</v>
      </c>
      <c r="E46" s="100">
        <v>2917</v>
      </c>
      <c r="F46" s="100">
        <f t="shared" si="6"/>
        <v>35004</v>
      </c>
    </row>
    <row r="47" spans="1:6" ht="15.6" x14ac:dyDescent="0.3">
      <c r="A47" s="55" t="s">
        <v>120</v>
      </c>
      <c r="B47" s="56" t="s">
        <v>24</v>
      </c>
      <c r="C47" s="56"/>
      <c r="D47" s="100">
        <f t="shared" si="5"/>
        <v>4.8895201285245292E-2</v>
      </c>
      <c r="E47" s="100">
        <v>1050</v>
      </c>
      <c r="F47" s="100">
        <f t="shared" si="6"/>
        <v>12600</v>
      </c>
    </row>
    <row r="48" spans="1:6" ht="18.600000000000001" customHeight="1" x14ac:dyDescent="0.3">
      <c r="A48" s="125" t="s">
        <v>121</v>
      </c>
      <c r="B48" s="126" t="s">
        <v>101</v>
      </c>
      <c r="C48" s="126"/>
      <c r="D48" s="127">
        <f t="shared" si="5"/>
        <v>0.32596800856830194</v>
      </c>
      <c r="E48" s="127">
        <v>7000</v>
      </c>
      <c r="F48" s="127">
        <f t="shared" si="6"/>
        <v>84000</v>
      </c>
    </row>
    <row r="49" spans="1:6" ht="15.6" outlineLevel="1" x14ac:dyDescent="0.3">
      <c r="A49" s="55" t="s">
        <v>169</v>
      </c>
      <c r="B49" s="56" t="s">
        <v>149</v>
      </c>
      <c r="C49" s="56"/>
      <c r="D49" s="100">
        <f t="shared" si="5"/>
        <v>0</v>
      </c>
      <c r="E49" s="100"/>
      <c r="F49" s="100">
        <f t="shared" si="6"/>
        <v>0</v>
      </c>
    </row>
    <row r="50" spans="1:6" ht="15.6" outlineLevel="1" x14ac:dyDescent="0.3">
      <c r="A50" s="55" t="s">
        <v>170</v>
      </c>
      <c r="B50" s="56" t="s">
        <v>171</v>
      </c>
      <c r="C50" s="56"/>
      <c r="D50" s="100">
        <f t="shared" si="5"/>
        <v>0</v>
      </c>
      <c r="E50" s="100"/>
      <c r="F50" s="100">
        <f t="shared" si="6"/>
        <v>0</v>
      </c>
    </row>
    <row r="51" spans="1:6" ht="46.8" outlineLevel="1" x14ac:dyDescent="0.3">
      <c r="A51" s="55" t="s">
        <v>172</v>
      </c>
      <c r="B51" s="56" t="s">
        <v>150</v>
      </c>
      <c r="C51" s="56"/>
      <c r="D51" s="100">
        <f t="shared" si="5"/>
        <v>0</v>
      </c>
      <c r="E51" s="100"/>
      <c r="F51" s="100">
        <f t="shared" si="6"/>
        <v>0</v>
      </c>
    </row>
    <row r="52" spans="1:6" ht="31.2" x14ac:dyDescent="0.3">
      <c r="A52" s="55" t="s">
        <v>122</v>
      </c>
      <c r="B52" s="56" t="s">
        <v>119</v>
      </c>
      <c r="C52" s="56"/>
      <c r="D52" s="100">
        <f t="shared" si="5"/>
        <v>0.23807306340077766</v>
      </c>
      <c r="E52" s="100">
        <f>8000-3850+962.5</f>
        <v>5112.5</v>
      </c>
      <c r="F52" s="100">
        <f t="shared" si="6"/>
        <v>61350</v>
      </c>
    </row>
    <row r="53" spans="1:6" ht="15.6" x14ac:dyDescent="0.3">
      <c r="A53" s="55" t="s">
        <v>123</v>
      </c>
      <c r="B53" s="56" t="s">
        <v>118</v>
      </c>
      <c r="C53" s="56"/>
      <c r="D53" s="100">
        <f t="shared" si="5"/>
        <v>9.3133716733800553E-2</v>
      </c>
      <c r="E53" s="100">
        <v>2000</v>
      </c>
      <c r="F53" s="100">
        <f t="shared" si="6"/>
        <v>24000</v>
      </c>
    </row>
    <row r="54" spans="1:6" ht="15.6" x14ac:dyDescent="0.3">
      <c r="A54" s="55" t="s">
        <v>134</v>
      </c>
      <c r="B54" s="102" t="s">
        <v>132</v>
      </c>
      <c r="C54" s="102"/>
      <c r="D54" s="100">
        <f t="shared" si="5"/>
        <v>0.42608675405713753</v>
      </c>
      <c r="E54" s="103">
        <v>9150</v>
      </c>
      <c r="F54" s="100">
        <f t="shared" si="6"/>
        <v>109800</v>
      </c>
    </row>
    <row r="55" spans="1:6" ht="15.6" x14ac:dyDescent="0.3">
      <c r="A55" s="55" t="s">
        <v>158</v>
      </c>
      <c r="B55" s="102" t="s">
        <v>133</v>
      </c>
      <c r="C55" s="102"/>
      <c r="D55" s="100">
        <f t="shared" si="5"/>
        <v>0.42375841113879253</v>
      </c>
      <c r="E55" s="103">
        <v>9100</v>
      </c>
      <c r="F55" s="100">
        <f t="shared" si="6"/>
        <v>109200</v>
      </c>
    </row>
    <row r="56" spans="1:6" ht="16.2" thickBot="1" x14ac:dyDescent="0.35">
      <c r="A56" s="111" t="s">
        <v>107</v>
      </c>
      <c r="B56" s="112" t="s">
        <v>106</v>
      </c>
      <c r="C56" s="112"/>
      <c r="D56" s="113">
        <f>E56/C7</f>
        <v>0.24913269226291648</v>
      </c>
      <c r="E56" s="113">
        <v>5350</v>
      </c>
      <c r="F56" s="113">
        <f>E56*12</f>
        <v>64200</v>
      </c>
    </row>
    <row r="57" spans="1:6" ht="16.2" thickBot="1" x14ac:dyDescent="0.35">
      <c r="A57" s="114"/>
      <c r="B57" s="115" t="s">
        <v>131</v>
      </c>
      <c r="C57" s="116"/>
      <c r="D57" s="117">
        <f>D11+D20+D30+D36+D56</f>
        <v>42</v>
      </c>
      <c r="E57" s="117">
        <f>E11+E20+E30+E36+E56</f>
        <v>901929</v>
      </c>
      <c r="F57" s="118">
        <f>F11+F20+F30+F36+F56</f>
        <v>10823148</v>
      </c>
    </row>
    <row r="58" spans="1:6" x14ac:dyDescent="0.3">
      <c r="C58" s="101"/>
    </row>
    <row r="59" spans="1:6" hidden="1" x14ac:dyDescent="0.3">
      <c r="E59" s="101">
        <f>E9-E57</f>
        <v>29000</v>
      </c>
      <c r="F59" s="101">
        <f>F7-F57</f>
        <v>0</v>
      </c>
    </row>
    <row r="60" spans="1:6" ht="31.2" customHeight="1" x14ac:dyDescent="0.3">
      <c r="B60" s="182" t="s">
        <v>153</v>
      </c>
      <c r="C60" s="182"/>
      <c r="D60" s="182"/>
      <c r="E60" s="182"/>
      <c r="F60" s="182"/>
    </row>
    <row r="61" spans="1:6" x14ac:dyDescent="0.3">
      <c r="B61" t="s">
        <v>160</v>
      </c>
      <c r="E61" s="101">
        <f>E7-E57</f>
        <v>0</v>
      </c>
      <c r="F61" s="101" t="s">
        <v>161</v>
      </c>
    </row>
  </sheetData>
  <mergeCells count="6">
    <mergeCell ref="B60:F60"/>
    <mergeCell ref="A6:F6"/>
    <mergeCell ref="A10:F10"/>
    <mergeCell ref="A1:F1"/>
    <mergeCell ref="A2:F2"/>
    <mergeCell ref="A3:F4"/>
  </mergeCells>
  <phoneticPr fontId="5" type="noConversion"/>
  <pageMargins left="0.25" right="0.25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676EB-3661-47AD-90A6-92F0630E8CBC}">
  <dimension ref="A1:I17"/>
  <sheetViews>
    <sheetView topLeftCell="A10" workbookViewId="0">
      <selection activeCell="I13" sqref="I13"/>
    </sheetView>
  </sheetViews>
  <sheetFormatPr defaultRowHeight="14.4" x14ac:dyDescent="0.3"/>
  <cols>
    <col min="1" max="1" width="6.5546875" customWidth="1"/>
    <col min="2" max="2" width="69.88671875" customWidth="1"/>
    <col min="3" max="3" width="17.33203125" customWidth="1"/>
    <col min="4" max="4" width="15.6640625" style="10" customWidth="1"/>
    <col min="5" max="5" width="21" style="10" customWidth="1"/>
    <col min="6" max="6" width="21.6640625" style="10" customWidth="1"/>
  </cols>
  <sheetData>
    <row r="1" spans="1:9" ht="20.399999999999999" x14ac:dyDescent="0.3">
      <c r="A1" s="128" t="s">
        <v>127</v>
      </c>
      <c r="B1" s="128"/>
      <c r="C1" s="128"/>
      <c r="D1" s="128"/>
      <c r="E1" s="128"/>
      <c r="F1" s="128"/>
      <c r="G1" s="73"/>
      <c r="H1" s="73"/>
      <c r="I1" s="73"/>
    </row>
    <row r="2" spans="1:9" ht="18.75" customHeight="1" x14ac:dyDescent="0.35">
      <c r="A2" s="187" t="s">
        <v>126</v>
      </c>
      <c r="B2" s="187"/>
      <c r="C2" s="187"/>
      <c r="D2" s="187"/>
      <c r="E2" s="187"/>
      <c r="F2" s="187"/>
      <c r="G2" s="74"/>
      <c r="H2" s="74"/>
      <c r="I2" s="74"/>
    </row>
    <row r="4" spans="1:9" ht="15" thickBot="1" x14ac:dyDescent="0.35"/>
    <row r="5" spans="1:9" ht="31.8" thickBot="1" x14ac:dyDescent="0.35">
      <c r="A5" s="71" t="s">
        <v>77</v>
      </c>
      <c r="B5" s="72" t="s">
        <v>125</v>
      </c>
      <c r="C5" s="57" t="s">
        <v>74</v>
      </c>
      <c r="D5" s="60" t="s">
        <v>78</v>
      </c>
      <c r="E5" s="58" t="s">
        <v>75</v>
      </c>
      <c r="F5" s="59" t="s">
        <v>76</v>
      </c>
    </row>
    <row r="6" spans="1:9" ht="16.5" customHeight="1" thickBot="1" x14ac:dyDescent="0.35">
      <c r="A6" s="190" t="s">
        <v>129</v>
      </c>
      <c r="B6" s="191"/>
      <c r="C6" s="191"/>
      <c r="D6" s="191"/>
      <c r="E6" s="191"/>
      <c r="F6" s="192"/>
    </row>
    <row r="7" spans="1:9" ht="31.8" thickBot="1" x14ac:dyDescent="0.35">
      <c r="A7" s="82" t="s">
        <v>71</v>
      </c>
      <c r="B7" s="79" t="s">
        <v>124</v>
      </c>
      <c r="C7" s="70">
        <v>21430.6</v>
      </c>
      <c r="D7" s="70">
        <v>40.9</v>
      </c>
      <c r="E7" s="80">
        <f>C7*D7</f>
        <v>876511.53999999992</v>
      </c>
      <c r="F7" s="81">
        <f>E7*5</f>
        <v>4382557.6999999993</v>
      </c>
    </row>
    <row r="8" spans="1:9" ht="16.2" thickBot="1" x14ac:dyDescent="0.35">
      <c r="A8" s="75"/>
      <c r="B8" s="76" t="s">
        <v>130</v>
      </c>
      <c r="C8" s="77"/>
      <c r="D8" s="77"/>
      <c r="E8" s="78">
        <f>SUM(E7:E7)</f>
        <v>876511.53999999992</v>
      </c>
      <c r="F8" s="78">
        <f>SUM(F7:F7)</f>
        <v>4382557.6999999993</v>
      </c>
    </row>
    <row r="9" spans="1:9" ht="16.2" thickBot="1" x14ac:dyDescent="0.35">
      <c r="A9" s="190" t="s">
        <v>128</v>
      </c>
      <c r="B9" s="191"/>
      <c r="C9" s="191"/>
      <c r="D9" s="191"/>
      <c r="E9" s="191"/>
      <c r="F9" s="192"/>
    </row>
    <row r="10" spans="1:9" ht="50.25" customHeight="1" x14ac:dyDescent="0.3">
      <c r="A10" s="55" t="s">
        <v>71</v>
      </c>
      <c r="B10" s="89" t="s">
        <v>135</v>
      </c>
      <c r="C10" s="56"/>
      <c r="D10" s="91">
        <v>2.9957164055136118</v>
      </c>
      <c r="E10" s="91">
        <v>64200</v>
      </c>
      <c r="F10" s="91">
        <v>321000</v>
      </c>
    </row>
    <row r="11" spans="1:9" ht="93.6" x14ac:dyDescent="0.3">
      <c r="A11" s="55" t="s">
        <v>79</v>
      </c>
      <c r="B11" s="90" t="s">
        <v>136</v>
      </c>
      <c r="C11" s="56"/>
      <c r="D11" s="91">
        <v>13.170105829981429</v>
      </c>
      <c r="E11" s="91">
        <v>282243.27</v>
      </c>
      <c r="F11" s="91">
        <v>1411216.35</v>
      </c>
    </row>
    <row r="12" spans="1:9" ht="46.8" x14ac:dyDescent="0.3">
      <c r="A12" s="55" t="s">
        <v>88</v>
      </c>
      <c r="B12" s="90" t="s">
        <v>137</v>
      </c>
      <c r="C12" s="56"/>
      <c r="D12" s="91">
        <v>9.3301167489477663</v>
      </c>
      <c r="E12" s="91">
        <v>199950</v>
      </c>
      <c r="F12" s="91">
        <v>999750</v>
      </c>
    </row>
    <row r="13" spans="1:9" ht="78" x14ac:dyDescent="0.3">
      <c r="A13" s="55" t="s">
        <v>92</v>
      </c>
      <c r="B13" s="90" t="s">
        <v>138</v>
      </c>
      <c r="C13" s="56"/>
      <c r="D13" s="69">
        <v>15.091420678842402</v>
      </c>
      <c r="E13" s="69">
        <v>323418.19999999995</v>
      </c>
      <c r="F13" s="69">
        <v>1617090.9999999998</v>
      </c>
    </row>
    <row r="14" spans="1:9" ht="16.2" thickBot="1" x14ac:dyDescent="0.35">
      <c r="A14" s="88" t="s">
        <v>107</v>
      </c>
      <c r="B14" s="92" t="s">
        <v>106</v>
      </c>
      <c r="C14" s="92"/>
      <c r="D14" s="93">
        <v>0.31263707035733951</v>
      </c>
      <c r="E14" s="93">
        <v>6700</v>
      </c>
      <c r="F14" s="93">
        <v>33500</v>
      </c>
    </row>
    <row r="15" spans="1:9" ht="16.2" thickBot="1" x14ac:dyDescent="0.35">
      <c r="A15" s="83"/>
      <c r="B15" s="84" t="s">
        <v>131</v>
      </c>
      <c r="C15" s="85"/>
      <c r="D15" s="86"/>
      <c r="E15" s="86">
        <f>E10+E11+E12+E13+E14</f>
        <v>876511.47</v>
      </c>
      <c r="F15" s="87">
        <f>F10+F11+F12+F13+F14</f>
        <v>4382557.3499999996</v>
      </c>
    </row>
    <row r="17" spans="1:6" ht="30.6" customHeight="1" x14ac:dyDescent="0.3">
      <c r="A17" s="193" t="s">
        <v>153</v>
      </c>
      <c r="B17" s="193"/>
      <c r="C17" s="193"/>
      <c r="D17" s="193"/>
      <c r="E17" s="193"/>
      <c r="F17" s="193"/>
    </row>
  </sheetData>
  <mergeCells count="5">
    <mergeCell ref="A1:F1"/>
    <mergeCell ref="A2:F2"/>
    <mergeCell ref="A6:F6"/>
    <mergeCell ref="A9:F9"/>
    <mergeCell ref="A17:F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194AC-1D7B-45BF-B79C-1BCBC5C45BB6}">
  <dimension ref="A1:B1"/>
  <sheetViews>
    <sheetView workbookViewId="0">
      <selection activeCell="B1" sqref="B1"/>
    </sheetView>
  </sheetViews>
  <sheetFormatPr defaultRowHeight="14.4" x14ac:dyDescent="0.3"/>
  <cols>
    <col min="2" max="2" width="45.44140625" customWidth="1"/>
  </cols>
  <sheetData>
    <row r="1" spans="1:2" ht="57.6" x14ac:dyDescent="0.3">
      <c r="A1">
        <v>1</v>
      </c>
      <c r="B1" s="94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Подробная смета для правления</vt:lpstr>
      <vt:lpstr>для ОСЧ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2026-03-19T08:24:54Z</dcterms:modified>
</cp:coreProperties>
</file>